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9320" windowHeight="12780" tabRatio="594" activeTab="1"/>
  </bookViews>
  <sheets>
    <sheet name="Образование МУ" sheetId="10" r:id="rId1"/>
    <sheet name="Культура МУ" sheetId="11" r:id="rId2"/>
  </sheets>
  <calcPr calcId="125725"/>
</workbook>
</file>

<file path=xl/calcChain.xml><?xml version="1.0" encoding="utf-8"?>
<calcChain xmlns="http://schemas.openxmlformats.org/spreadsheetml/2006/main">
  <c r="H25" i="11"/>
  <c r="H24"/>
  <c r="H14"/>
  <c r="H19"/>
  <c r="H13"/>
  <c r="P41" i="10"/>
  <c r="D41" s="1"/>
  <c r="P22"/>
  <c r="G75" i="11"/>
  <c r="H75"/>
  <c r="J26"/>
  <c r="I26"/>
  <c r="G26"/>
  <c r="H26"/>
  <c r="J10"/>
  <c r="I10"/>
  <c r="H10"/>
  <c r="D10" s="1"/>
  <c r="G14"/>
  <c r="C69" i="10"/>
  <c r="D14" i="11"/>
  <c r="P30" i="10"/>
  <c r="P27" s="1"/>
  <c r="P23" s="1"/>
  <c r="O81"/>
  <c r="F92" i="11"/>
  <c r="E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3"/>
  <c r="E83"/>
  <c r="D83"/>
  <c r="C83"/>
  <c r="F82"/>
  <c r="E82"/>
  <c r="D82"/>
  <c r="C82"/>
  <c r="F81"/>
  <c r="E81"/>
  <c r="D81"/>
  <c r="C81"/>
  <c r="F79"/>
  <c r="E79"/>
  <c r="D79"/>
  <c r="C79"/>
  <c r="F78"/>
  <c r="E78"/>
  <c r="D78"/>
  <c r="C78"/>
  <c r="F77"/>
  <c r="E77"/>
  <c r="D77"/>
  <c r="C77"/>
  <c r="F74"/>
  <c r="E74"/>
  <c r="F73"/>
  <c r="E73"/>
  <c r="F72"/>
  <c r="E72"/>
  <c r="D72"/>
  <c r="C72"/>
  <c r="F71"/>
  <c r="E71"/>
  <c r="D71"/>
  <c r="C71"/>
  <c r="F70"/>
  <c r="E70"/>
  <c r="F69"/>
  <c r="E69"/>
  <c r="D69"/>
  <c r="C69"/>
  <c r="F67"/>
  <c r="E67"/>
  <c r="D67"/>
  <c r="C67"/>
  <c r="F65"/>
  <c r="E65"/>
  <c r="D65"/>
  <c r="C65"/>
  <c r="F59"/>
  <c r="E59"/>
  <c r="F58"/>
  <c r="E58"/>
  <c r="F57"/>
  <c r="E57"/>
  <c r="F55"/>
  <c r="E55"/>
  <c r="F54"/>
  <c r="E54"/>
  <c r="F53"/>
  <c r="E53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1"/>
  <c r="E41"/>
  <c r="D41"/>
  <c r="C41"/>
  <c r="F39"/>
  <c r="E39"/>
  <c r="D39"/>
  <c r="C39"/>
  <c r="F37"/>
  <c r="E37"/>
  <c r="D37"/>
  <c r="C37"/>
  <c r="F36"/>
  <c r="E36"/>
  <c r="D36"/>
  <c r="C36"/>
  <c r="F28"/>
  <c r="E28"/>
  <c r="D28"/>
  <c r="C28"/>
  <c r="F25"/>
  <c r="E25"/>
  <c r="F24"/>
  <c r="E24"/>
  <c r="C24"/>
  <c r="F23"/>
  <c r="E23"/>
  <c r="D23"/>
  <c r="C23"/>
  <c r="F22"/>
  <c r="E22"/>
  <c r="D22"/>
  <c r="C22"/>
  <c r="F20"/>
  <c r="E20"/>
  <c r="D20"/>
  <c r="C20"/>
  <c r="F21"/>
  <c r="E21"/>
  <c r="D21"/>
  <c r="C21"/>
  <c r="F14"/>
  <c r="E14"/>
  <c r="F13"/>
  <c r="E13"/>
  <c r="F12"/>
  <c r="E12"/>
  <c r="D12"/>
  <c r="C12"/>
  <c r="F9"/>
  <c r="E9"/>
  <c r="D9"/>
  <c r="C9"/>
  <c r="P81" i="10"/>
  <c r="P58"/>
  <c r="P51"/>
  <c r="P46"/>
  <c r="D46" s="1"/>
  <c r="C14" i="11"/>
  <c r="I19"/>
  <c r="E19" s="1"/>
  <c r="E10"/>
  <c r="D24"/>
  <c r="H92"/>
  <c r="D92" s="1"/>
  <c r="H74"/>
  <c r="D74"/>
  <c r="H55"/>
  <c r="D55" s="1"/>
  <c r="H54"/>
  <c r="D54"/>
  <c r="H53"/>
  <c r="D53" s="1"/>
  <c r="H73"/>
  <c r="D73"/>
  <c r="D70"/>
  <c r="H59"/>
  <c r="D59"/>
  <c r="H57"/>
  <c r="H51" s="1"/>
  <c r="D51" s="1"/>
  <c r="H58"/>
  <c r="D25"/>
  <c r="D13"/>
  <c r="G13"/>
  <c r="G10" s="1"/>
  <c r="C10" s="1"/>
  <c r="G74"/>
  <c r="C74" s="1"/>
  <c r="G55"/>
  <c r="C55" s="1"/>
  <c r="G70"/>
  <c r="C70"/>
  <c r="G59"/>
  <c r="C59" s="1"/>
  <c r="G73"/>
  <c r="C73"/>
  <c r="G58"/>
  <c r="G51" s="1"/>
  <c r="C51" s="1"/>
  <c r="G57"/>
  <c r="C57"/>
  <c r="G84"/>
  <c r="C84" s="1"/>
  <c r="G25"/>
  <c r="C25"/>
  <c r="G42"/>
  <c r="C42" s="1"/>
  <c r="G19"/>
  <c r="C19"/>
  <c r="O48" i="10"/>
  <c r="O44" s="1"/>
  <c r="O47"/>
  <c r="O71"/>
  <c r="O70"/>
  <c r="O67" s="1"/>
  <c r="O27"/>
  <c r="O23" s="1"/>
  <c r="D19" i="11"/>
  <c r="E26"/>
  <c r="D26"/>
  <c r="C26"/>
  <c r="I51"/>
  <c r="E51" s="1"/>
  <c r="D75"/>
  <c r="C75"/>
  <c r="I75"/>
  <c r="E75" s="1"/>
  <c r="J75"/>
  <c r="F75"/>
  <c r="J84"/>
  <c r="F84" s="1"/>
  <c r="G68"/>
  <c r="C68"/>
  <c r="J51"/>
  <c r="F51" s="1"/>
  <c r="F26"/>
  <c r="F10"/>
  <c r="H42"/>
  <c r="D42" s="1"/>
  <c r="C83" i="10"/>
  <c r="D83"/>
  <c r="E83"/>
  <c r="F83"/>
  <c r="F82"/>
  <c r="E82"/>
  <c r="C82"/>
  <c r="C81"/>
  <c r="F81"/>
  <c r="E81"/>
  <c r="G71"/>
  <c r="G67" s="1"/>
  <c r="C67" s="1"/>
  <c r="E53"/>
  <c r="E54"/>
  <c r="E55"/>
  <c r="E56"/>
  <c r="E57"/>
  <c r="E58"/>
  <c r="G48"/>
  <c r="G44" s="1"/>
  <c r="C43"/>
  <c r="F43"/>
  <c r="F42"/>
  <c r="C42"/>
  <c r="G27"/>
  <c r="C27" s="1"/>
  <c r="C25"/>
  <c r="H12"/>
  <c r="G12"/>
  <c r="C12" s="1"/>
  <c r="F11"/>
  <c r="C11"/>
  <c r="F10"/>
  <c r="E10"/>
  <c r="C10"/>
  <c r="F7"/>
  <c r="E7"/>
  <c r="D7"/>
  <c r="C7"/>
  <c r="H84" i="11"/>
  <c r="D84"/>
  <c r="I84"/>
  <c r="E84" s="1"/>
  <c r="H68"/>
  <c r="D68"/>
  <c r="I68"/>
  <c r="E68" s="1"/>
  <c r="J68"/>
  <c r="F68"/>
  <c r="I42"/>
  <c r="E42" s="1"/>
  <c r="J42"/>
  <c r="F42"/>
  <c r="J19"/>
  <c r="F19" s="1"/>
  <c r="H71" i="10"/>
  <c r="H67"/>
  <c r="I71"/>
  <c r="I67" s="1"/>
  <c r="J71"/>
  <c r="J67"/>
  <c r="F67" s="1"/>
  <c r="K71"/>
  <c r="K67" s="1"/>
  <c r="L71"/>
  <c r="L67"/>
  <c r="M71"/>
  <c r="M67" s="1"/>
  <c r="N71"/>
  <c r="N67"/>
  <c r="P71"/>
  <c r="P67" s="1"/>
  <c r="D67" s="1"/>
  <c r="Q71"/>
  <c r="Q67"/>
  <c r="R71"/>
  <c r="R67" s="1"/>
  <c r="H48"/>
  <c r="I48"/>
  <c r="E48" s="1"/>
  <c r="J48"/>
  <c r="J44" s="1"/>
  <c r="K48"/>
  <c r="K44"/>
  <c r="L48"/>
  <c r="D48" s="1"/>
  <c r="M48"/>
  <c r="N48"/>
  <c r="F48" s="1"/>
  <c r="P48"/>
  <c r="Q48"/>
  <c r="Q44"/>
  <c r="R48"/>
  <c r="R44" s="1"/>
  <c r="M44"/>
  <c r="H27"/>
  <c r="D27" s="1"/>
  <c r="I27"/>
  <c r="I23"/>
  <c r="J27"/>
  <c r="F27" s="1"/>
  <c r="K27"/>
  <c r="K23"/>
  <c r="L27"/>
  <c r="L23" s="1"/>
  <c r="M27"/>
  <c r="N27"/>
  <c r="N23" s="1"/>
  <c r="Q27"/>
  <c r="E27" s="1"/>
  <c r="R27"/>
  <c r="R23" s="1"/>
  <c r="M23"/>
  <c r="H8"/>
  <c r="I12"/>
  <c r="J12"/>
  <c r="K12"/>
  <c r="K8" s="1"/>
  <c r="L12"/>
  <c r="L8" s="1"/>
  <c r="M12"/>
  <c r="M8" s="1"/>
  <c r="N12"/>
  <c r="N8" s="1"/>
  <c r="O12"/>
  <c r="P12"/>
  <c r="D12" s="1"/>
  <c r="Q12"/>
  <c r="Q8" s="1"/>
  <c r="R12"/>
  <c r="R8" s="1"/>
  <c r="D82"/>
  <c r="F69"/>
  <c r="F70"/>
  <c r="F73"/>
  <c r="F74"/>
  <c r="F75"/>
  <c r="F76"/>
  <c r="F77"/>
  <c r="F78"/>
  <c r="F79"/>
  <c r="F80"/>
  <c r="E69"/>
  <c r="E70"/>
  <c r="E71"/>
  <c r="E73"/>
  <c r="E74"/>
  <c r="E75"/>
  <c r="E76"/>
  <c r="E77"/>
  <c r="E78"/>
  <c r="E79"/>
  <c r="E80"/>
  <c r="D69"/>
  <c r="D70"/>
  <c r="D73"/>
  <c r="D74"/>
  <c r="D75"/>
  <c r="D76"/>
  <c r="D77"/>
  <c r="D78"/>
  <c r="D79"/>
  <c r="D80"/>
  <c r="D81"/>
  <c r="C70"/>
  <c r="C73"/>
  <c r="C74"/>
  <c r="C75"/>
  <c r="C76"/>
  <c r="C77"/>
  <c r="C78"/>
  <c r="C79"/>
  <c r="C80"/>
  <c r="F46"/>
  <c r="F47"/>
  <c r="F50"/>
  <c r="F51"/>
  <c r="F52"/>
  <c r="F53"/>
  <c r="F54"/>
  <c r="F55"/>
  <c r="F56"/>
  <c r="F57"/>
  <c r="F58"/>
  <c r="E46"/>
  <c r="E47"/>
  <c r="E50"/>
  <c r="E51"/>
  <c r="E52"/>
  <c r="D47"/>
  <c r="D50"/>
  <c r="D51"/>
  <c r="D52"/>
  <c r="D53"/>
  <c r="D54"/>
  <c r="D55"/>
  <c r="D56"/>
  <c r="D57"/>
  <c r="D58"/>
  <c r="C46"/>
  <c r="C47"/>
  <c r="C50"/>
  <c r="C51"/>
  <c r="C52"/>
  <c r="C53"/>
  <c r="C54"/>
  <c r="C55"/>
  <c r="C56"/>
  <c r="C57"/>
  <c r="C58"/>
  <c r="D43"/>
  <c r="E43"/>
  <c r="D42"/>
  <c r="E42"/>
  <c r="F25"/>
  <c r="F26"/>
  <c r="F29"/>
  <c r="F30"/>
  <c r="F31"/>
  <c r="F32"/>
  <c r="F37"/>
  <c r="F38"/>
  <c r="F39"/>
  <c r="F40"/>
  <c r="F41"/>
  <c r="E25"/>
  <c r="E26"/>
  <c r="E29"/>
  <c r="E30"/>
  <c r="E31"/>
  <c r="E32"/>
  <c r="E37"/>
  <c r="E38"/>
  <c r="E39"/>
  <c r="E40"/>
  <c r="E41"/>
  <c r="D25"/>
  <c r="D26"/>
  <c r="D29"/>
  <c r="D30"/>
  <c r="D31"/>
  <c r="D32"/>
  <c r="D37"/>
  <c r="D38"/>
  <c r="D39"/>
  <c r="D40"/>
  <c r="C26"/>
  <c r="C29"/>
  <c r="C30"/>
  <c r="C31"/>
  <c r="C32"/>
  <c r="C37"/>
  <c r="C38"/>
  <c r="C39"/>
  <c r="C40"/>
  <c r="C41"/>
  <c r="F14"/>
  <c r="F15"/>
  <c r="F16"/>
  <c r="F17"/>
  <c r="F18"/>
  <c r="F19"/>
  <c r="F20"/>
  <c r="F21"/>
  <c r="F22"/>
  <c r="E11"/>
  <c r="E14"/>
  <c r="E15"/>
  <c r="E16"/>
  <c r="E17"/>
  <c r="E18"/>
  <c r="E19"/>
  <c r="E20"/>
  <c r="E21"/>
  <c r="E22"/>
  <c r="D10"/>
  <c r="D11"/>
  <c r="D14"/>
  <c r="D15"/>
  <c r="D16"/>
  <c r="D17"/>
  <c r="D18"/>
  <c r="D19"/>
  <c r="D20"/>
  <c r="D21"/>
  <c r="D22"/>
  <c r="C14"/>
  <c r="C15"/>
  <c r="C16"/>
  <c r="C17"/>
  <c r="C18"/>
  <c r="C19"/>
  <c r="C20"/>
  <c r="C21"/>
  <c r="C22"/>
  <c r="C71"/>
  <c r="H56" i="11"/>
  <c r="G53"/>
  <c r="C53" s="1"/>
  <c r="G54"/>
  <c r="C54" s="1"/>
  <c r="D58"/>
  <c r="G56"/>
  <c r="C48" i="10"/>
  <c r="I8"/>
  <c r="J8"/>
  <c r="H44"/>
  <c r="F71"/>
  <c r="D71"/>
  <c r="O8"/>
  <c r="E12"/>
  <c r="F12"/>
  <c r="D8" l="1"/>
  <c r="E8"/>
  <c r="F44"/>
  <c r="F8"/>
  <c r="E67"/>
  <c r="C44"/>
  <c r="I44"/>
  <c r="E44" s="1"/>
  <c r="Q23"/>
  <c r="E23" s="1"/>
  <c r="G8"/>
  <c r="C8" s="1"/>
  <c r="P8"/>
  <c r="J23"/>
  <c r="F23" s="1"/>
  <c r="H23"/>
  <c r="D23" s="1"/>
  <c r="L44"/>
  <c r="D44" s="1"/>
  <c r="C58" i="11"/>
  <c r="D57"/>
  <c r="N44" i="10"/>
  <c r="G23"/>
  <c r="C23" s="1"/>
  <c r="C13" i="11"/>
</calcChain>
</file>

<file path=xl/sharedStrings.xml><?xml version="1.0" encoding="utf-8"?>
<sst xmlns="http://schemas.openxmlformats.org/spreadsheetml/2006/main" count="342" uniqueCount="120">
  <si>
    <t>в том числе:</t>
  </si>
  <si>
    <t xml:space="preserve">    руководитель организации </t>
  </si>
  <si>
    <t>заместители руководителя, руководители структурных подразделений и их заместители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</si>
  <si>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</si>
  <si>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</si>
  <si>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</si>
  <si>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</si>
  <si>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Кол-во учреждений</t>
  </si>
  <si>
    <t>общеобразовательные учреждения</t>
  </si>
  <si>
    <t>учреждения дополнительного образования</t>
  </si>
  <si>
    <t>педагогические работники, всего:</t>
  </si>
  <si>
    <t xml:space="preserve">     учителя</t>
  </si>
  <si>
    <t xml:space="preserve">     воспитатели</t>
  </si>
  <si>
    <t xml:space="preserve">     др.педагогические работники</t>
  </si>
  <si>
    <t xml:space="preserve">     из них</t>
  </si>
  <si>
    <t>спортсмен-инструктор, тренер, хореограф, инструктор-методист по адаптивной физ-ре, тренер-преподаватель по спорту,  (включая старших)</t>
  </si>
  <si>
    <t>Показатели</t>
  </si>
  <si>
    <t>№ п.п.</t>
  </si>
  <si>
    <t>Среднесписочная числ-ть (включая внут.и внеш. совместителей), всего:</t>
  </si>
  <si>
    <t>2.1.</t>
  </si>
  <si>
    <t>2.2.</t>
  </si>
  <si>
    <t>2.3.</t>
  </si>
  <si>
    <t>2.3.1.</t>
  </si>
  <si>
    <t>2.3.2.</t>
  </si>
  <si>
    <t>2.3.3.</t>
  </si>
  <si>
    <t>2.3.4.</t>
  </si>
  <si>
    <t>2.4.</t>
  </si>
  <si>
    <t>2.5.</t>
  </si>
  <si>
    <t>2.6.</t>
  </si>
  <si>
    <t>2.7.</t>
  </si>
  <si>
    <t>2.8.</t>
  </si>
  <si>
    <t>3.</t>
  </si>
  <si>
    <t>2.</t>
  </si>
  <si>
    <t>1.</t>
  </si>
  <si>
    <t>3.1.</t>
  </si>
  <si>
    <t>3.2.</t>
  </si>
  <si>
    <t>3.3.</t>
  </si>
  <si>
    <t>3.3.1.</t>
  </si>
  <si>
    <t>3.3.2.</t>
  </si>
  <si>
    <t>3.3.3.</t>
  </si>
  <si>
    <t>3.3.4.</t>
  </si>
  <si>
    <t>3.4.</t>
  </si>
  <si>
    <t>3.5.</t>
  </si>
  <si>
    <t>3.6.</t>
  </si>
  <si>
    <t>3.7.</t>
  </si>
  <si>
    <t>3.8.</t>
  </si>
  <si>
    <t>4.</t>
  </si>
  <si>
    <t>4.1.</t>
  </si>
  <si>
    <t>5.</t>
  </si>
  <si>
    <t>5.1.</t>
  </si>
  <si>
    <t>5.2.</t>
  </si>
  <si>
    <t>5.3.</t>
  </si>
  <si>
    <t>5.3.1.</t>
  </si>
  <si>
    <t>5.4.</t>
  </si>
  <si>
    <t>5.5.</t>
  </si>
  <si>
    <t>5.6.</t>
  </si>
  <si>
    <t>5.7.</t>
  </si>
  <si>
    <t>5.8.</t>
  </si>
  <si>
    <t>6.</t>
  </si>
  <si>
    <t>всего</t>
  </si>
  <si>
    <t>артистический персонал</t>
  </si>
  <si>
    <t>художественный персонал</t>
  </si>
  <si>
    <t>специалисты:</t>
  </si>
  <si>
    <t xml:space="preserve">  научные работники</t>
  </si>
  <si>
    <t xml:space="preserve">     из них:</t>
  </si>
  <si>
    <t xml:space="preserve">  из них:</t>
  </si>
  <si>
    <t xml:space="preserve">     научные сотрудники</t>
  </si>
  <si>
    <t xml:space="preserve">    из них:</t>
  </si>
  <si>
    <t xml:space="preserve">    научные сотрудники</t>
  </si>
  <si>
    <t xml:space="preserve">     педагоги доп.образования</t>
  </si>
  <si>
    <t>I квартал</t>
  </si>
  <si>
    <t>1 полугодие</t>
  </si>
  <si>
    <t>9 месяцев</t>
  </si>
  <si>
    <t>2013 год</t>
  </si>
  <si>
    <t>Фактический ФОТ (с учетом РК и СН), всего, тыс. рублей</t>
  </si>
  <si>
    <t xml:space="preserve"> в т.ч. фонд стимулирующих выплат ((с учетом РК и СН), тыс. рублей</t>
  </si>
  <si>
    <t xml:space="preserve">         из них:                                                                                     фонд стажевых выплат (с учетом РК и СН), тыс. рублей.</t>
  </si>
  <si>
    <t>6.1</t>
  </si>
  <si>
    <t>6.2</t>
  </si>
  <si>
    <t>6.3</t>
  </si>
  <si>
    <t>6.4</t>
  </si>
  <si>
    <t>6.5</t>
  </si>
  <si>
    <t>6.6</t>
  </si>
  <si>
    <t>6.7</t>
  </si>
  <si>
    <t>6.8</t>
  </si>
  <si>
    <t>7.</t>
  </si>
  <si>
    <t>ДОУ</t>
  </si>
  <si>
    <t xml:space="preserve"> Фактически начисленный фонд стимулирующих выплат ((с учетом РК и СН), тыс. рублей</t>
  </si>
  <si>
    <t xml:space="preserve">   в том числе:                                                                                     фонд стажевых выплат (с учетом РК и СН), тыс. рублей.</t>
  </si>
  <si>
    <t xml:space="preserve">Показатели оплаты труда работников  муниципальных учреждений образования Республики Коми </t>
  </si>
  <si>
    <t>5.3.2.</t>
  </si>
  <si>
    <t>5.3.3.</t>
  </si>
  <si>
    <t>5.3.4.</t>
  </si>
  <si>
    <t>Фактический ФОТ (с учетом РК и СН), за исключением внеш. совместителей, тыс. рублей</t>
  </si>
  <si>
    <t>учреждения культуры</t>
  </si>
  <si>
    <t xml:space="preserve">    из них</t>
  </si>
  <si>
    <t xml:space="preserve">    др.педагогические работники</t>
  </si>
  <si>
    <t xml:space="preserve"> в т.ч. фонд стимулирующих выплат ((с учетом РК и СН), ты. рублей</t>
  </si>
  <si>
    <t xml:space="preserve">    педагоги доп.образования</t>
  </si>
  <si>
    <t>Среднесписочная числ-ть за исключением внеш. совместителей, всего:</t>
  </si>
  <si>
    <t xml:space="preserve">Годовой плановый ФОТ 2013г. (с учетом РК и СН), всего, тыс. рублей* </t>
  </si>
  <si>
    <t>Среднесписочная числ-ть, за исключением внеш. совместителей, всего:</t>
  </si>
  <si>
    <t>Фактический ФОТ (с учетом РК и СН), за исключением ФОТа внеш. совместителей, тыс. рублей</t>
  </si>
  <si>
    <t xml:space="preserve">  педагогические работники, всего:</t>
  </si>
  <si>
    <t>из них:</t>
  </si>
  <si>
    <t>фактический ФОТ административно-управленческого персонала(с учетом РК и СН) , тыс.рублей</t>
  </si>
  <si>
    <t>фактический ФОТ основного персонала(с учетом РК и СН), тыс.рублей</t>
  </si>
  <si>
    <t>фактический ФОТ вспомагательного персонала (с учетом РК и СН), тыс.рублей</t>
  </si>
  <si>
    <t xml:space="preserve">  руководитель организации </t>
  </si>
  <si>
    <t>6.3.1</t>
  </si>
  <si>
    <t>6.3.2</t>
  </si>
  <si>
    <t>7.1.</t>
  </si>
  <si>
    <t>МУ "Управление культуры администрации МОГО "Ухта"</t>
  </si>
  <si>
    <t>МУ "Управление культуры администрации МОГО Ухта"</t>
  </si>
  <si>
    <t xml:space="preserve">Показатели оплаты труда работников  муниципальных учреждений культуры и образовательных учрежденний </t>
  </si>
  <si>
    <t xml:space="preserve"> сферы культуры Республики Коми </t>
  </si>
  <si>
    <t>-2-</t>
  </si>
  <si>
    <t>-3-</t>
  </si>
  <si>
    <t>I 
квартал</t>
  </si>
  <si>
    <t>1 
полугодие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</si>
</sst>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2" fontId="7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9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/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7" fillId="0" borderId="0" xfId="0" applyNumberFormat="1" applyFont="1"/>
    <xf numFmtId="0" fontId="4" fillId="0" borderId="0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88"/>
  <sheetViews>
    <sheetView topLeftCell="A97" workbookViewId="0">
      <selection activeCell="D94" sqref="D94"/>
    </sheetView>
  </sheetViews>
  <sheetFormatPr defaultRowHeight="12"/>
  <cols>
    <col min="1" max="1" width="3.5703125" style="17" customWidth="1"/>
    <col min="2" max="2" width="24" style="17" customWidth="1"/>
    <col min="3" max="3" width="7.140625" style="17" customWidth="1"/>
    <col min="4" max="4" width="9" style="17" customWidth="1"/>
    <col min="5" max="5" width="7" style="17" customWidth="1"/>
    <col min="6" max="6" width="6.5703125" style="17" customWidth="1"/>
    <col min="7" max="7" width="7.140625" style="17" customWidth="1"/>
    <col min="8" max="8" width="8.85546875" style="17" customWidth="1"/>
    <col min="9" max="10" width="6.7109375" style="17" customWidth="1"/>
    <col min="11" max="11" width="6.5703125" style="17" customWidth="1"/>
    <col min="12" max="12" width="8.7109375" style="17" customWidth="1"/>
    <col min="13" max="13" width="7.42578125" style="17" customWidth="1"/>
    <col min="14" max="14" width="6.42578125" style="17" customWidth="1"/>
    <col min="15" max="15" width="6.7109375" style="17" customWidth="1"/>
    <col min="16" max="16" width="9" style="17" customWidth="1"/>
    <col min="17" max="17" width="6.42578125" style="17" customWidth="1"/>
    <col min="18" max="18" width="6.140625" style="17" customWidth="1"/>
    <col min="19" max="16384" width="9.140625" style="17"/>
  </cols>
  <sheetData>
    <row r="1" spans="1: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34.5" customHeight="1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5" customHeight="1">
      <c r="A4" s="62" t="s">
        <v>17</v>
      </c>
      <c r="B4" s="64" t="s">
        <v>16</v>
      </c>
      <c r="C4" s="65" t="s">
        <v>59</v>
      </c>
      <c r="D4" s="66"/>
      <c r="E4" s="66"/>
      <c r="F4" s="67"/>
      <c r="G4" s="64" t="s">
        <v>8</v>
      </c>
      <c r="H4" s="64"/>
      <c r="I4" s="64"/>
      <c r="J4" s="64"/>
      <c r="K4" s="64" t="s">
        <v>86</v>
      </c>
      <c r="L4" s="64"/>
      <c r="M4" s="64"/>
      <c r="N4" s="64"/>
      <c r="O4" s="64" t="s">
        <v>9</v>
      </c>
      <c r="P4" s="64"/>
      <c r="Q4" s="64"/>
      <c r="R4" s="64"/>
    </row>
    <row r="5" spans="1:18" ht="39" customHeight="1">
      <c r="A5" s="63"/>
      <c r="B5" s="64"/>
      <c r="C5" s="54" t="s">
        <v>118</v>
      </c>
      <c r="D5" s="38" t="s">
        <v>119</v>
      </c>
      <c r="E5" s="54" t="s">
        <v>72</v>
      </c>
      <c r="F5" s="54" t="s">
        <v>73</v>
      </c>
      <c r="G5" s="54" t="s">
        <v>118</v>
      </c>
      <c r="H5" s="38" t="s">
        <v>119</v>
      </c>
      <c r="I5" s="54" t="s">
        <v>72</v>
      </c>
      <c r="J5" s="54" t="s">
        <v>73</v>
      </c>
      <c r="K5" s="54" t="s">
        <v>70</v>
      </c>
      <c r="L5" s="38" t="s">
        <v>71</v>
      </c>
      <c r="M5" s="54" t="s">
        <v>72</v>
      </c>
      <c r="N5" s="54" t="s">
        <v>73</v>
      </c>
      <c r="O5" s="54" t="s">
        <v>70</v>
      </c>
      <c r="P5" s="38" t="s">
        <v>71</v>
      </c>
      <c r="Q5" s="54" t="s">
        <v>72</v>
      </c>
      <c r="R5" s="54" t="s">
        <v>73</v>
      </c>
    </row>
    <row r="6" spans="1:18" s="51" customFormat="1" ht="12.75" customHeigh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</row>
    <row r="7" spans="1:18" ht="15" customHeight="1">
      <c r="A7" s="21" t="s">
        <v>33</v>
      </c>
      <c r="B7" s="1" t="s">
        <v>7</v>
      </c>
      <c r="C7" s="2">
        <f t="shared" ref="C7:F8" si="0">G7+K7+O7</f>
        <v>5</v>
      </c>
      <c r="D7" s="2">
        <f t="shared" si="0"/>
        <v>5</v>
      </c>
      <c r="E7" s="2">
        <f t="shared" si="0"/>
        <v>0</v>
      </c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>
        <v>5</v>
      </c>
      <c r="P7" s="2">
        <v>5</v>
      </c>
      <c r="Q7" s="2"/>
      <c r="R7" s="2"/>
    </row>
    <row r="8" spans="1:18" ht="27" customHeight="1">
      <c r="A8" s="21" t="s">
        <v>32</v>
      </c>
      <c r="B8" s="1" t="s">
        <v>18</v>
      </c>
      <c r="C8" s="2">
        <f t="shared" si="0"/>
        <v>102.5</v>
      </c>
      <c r="D8" s="2">
        <f>H8+L8+P8</f>
        <v>101.1</v>
      </c>
      <c r="E8" s="2">
        <f t="shared" si="0"/>
        <v>0</v>
      </c>
      <c r="F8" s="2">
        <f t="shared" si="0"/>
        <v>0</v>
      </c>
      <c r="G8" s="52">
        <f>G10+G11+G12+G18+G19+G20+G21+G22</f>
        <v>0</v>
      </c>
      <c r="H8" s="52">
        <f t="shared" ref="H8:R8" si="1">H10+H11+H12+H18+H19+H20+H21+H22</f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>O10+O11+O12+O18+O19+O20+O21+O22</f>
        <v>102.5</v>
      </c>
      <c r="P8" s="52">
        <f t="shared" si="1"/>
        <v>101.1</v>
      </c>
      <c r="Q8" s="52">
        <f t="shared" si="1"/>
        <v>0</v>
      </c>
      <c r="R8" s="52">
        <f t="shared" si="1"/>
        <v>0</v>
      </c>
    </row>
    <row r="9" spans="1:18" ht="15" customHeight="1">
      <c r="A9" s="22"/>
      <c r="B9" s="23" t="s">
        <v>0</v>
      </c>
      <c r="C9" s="5"/>
      <c r="D9" s="5"/>
      <c r="E9" s="5"/>
      <c r="F9" s="5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</row>
    <row r="10" spans="1:18" ht="15" customHeight="1">
      <c r="A10" s="22" t="s">
        <v>19</v>
      </c>
      <c r="B10" s="24" t="s">
        <v>1</v>
      </c>
      <c r="C10" s="5">
        <f>G10+K10+O10</f>
        <v>5</v>
      </c>
      <c r="D10" s="5">
        <f t="shared" ref="D10:F22" si="2">H10+L10+P10</f>
        <v>5.0999999999999996</v>
      </c>
      <c r="E10" s="5">
        <f>I10+M10+Q10</f>
        <v>0</v>
      </c>
      <c r="F10" s="5">
        <f>J10+N10+R10</f>
        <v>0</v>
      </c>
      <c r="G10" s="6"/>
      <c r="H10" s="6"/>
      <c r="I10" s="6"/>
      <c r="J10" s="7"/>
      <c r="K10" s="7"/>
      <c r="L10" s="7"/>
      <c r="M10" s="7"/>
      <c r="N10" s="7"/>
      <c r="O10" s="7">
        <v>5</v>
      </c>
      <c r="P10" s="7">
        <v>5.0999999999999996</v>
      </c>
      <c r="Q10" s="7"/>
      <c r="R10" s="7"/>
    </row>
    <row r="11" spans="1:18" ht="15" customHeight="1">
      <c r="A11" s="22" t="s">
        <v>20</v>
      </c>
      <c r="B11" s="25" t="s">
        <v>2</v>
      </c>
      <c r="C11" s="5">
        <f>G11+K11+O11</f>
        <v>4</v>
      </c>
      <c r="D11" s="5">
        <f t="shared" si="2"/>
        <v>3.7</v>
      </c>
      <c r="E11" s="5">
        <f t="shared" si="2"/>
        <v>0</v>
      </c>
      <c r="F11" s="5">
        <f>J11+N11+R11</f>
        <v>0</v>
      </c>
      <c r="G11" s="6"/>
      <c r="H11" s="6"/>
      <c r="I11" s="6"/>
      <c r="J11" s="7"/>
      <c r="K11" s="7"/>
      <c r="L11" s="7"/>
      <c r="M11" s="7"/>
      <c r="N11" s="7"/>
      <c r="O11" s="7">
        <v>4</v>
      </c>
      <c r="P11" s="7">
        <v>3.7</v>
      </c>
      <c r="Q11" s="7"/>
      <c r="R11" s="7"/>
    </row>
    <row r="12" spans="1:18" ht="15" customHeight="1">
      <c r="A12" s="22" t="s">
        <v>21</v>
      </c>
      <c r="B12" s="25" t="s">
        <v>10</v>
      </c>
      <c r="C12" s="5">
        <f>G12+K12+O12</f>
        <v>69.5</v>
      </c>
      <c r="D12" s="5">
        <f t="shared" si="2"/>
        <v>68.8</v>
      </c>
      <c r="E12" s="5">
        <f t="shared" si="2"/>
        <v>0</v>
      </c>
      <c r="F12" s="5">
        <f>J12+N12+R12</f>
        <v>0</v>
      </c>
      <c r="G12" s="6">
        <f>G14+G15+G16+G17</f>
        <v>0</v>
      </c>
      <c r="H12" s="6">
        <f>H14+H15+H16+H17</f>
        <v>0</v>
      </c>
      <c r="I12" s="6">
        <f t="shared" ref="I12:R12" si="3">I14+I15+I16+I17</f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6">
        <f t="shared" si="3"/>
        <v>69.5</v>
      </c>
      <c r="P12" s="6">
        <f t="shared" si="3"/>
        <v>68.8</v>
      </c>
      <c r="Q12" s="6">
        <f t="shared" si="3"/>
        <v>0</v>
      </c>
      <c r="R12" s="6">
        <f t="shared" si="3"/>
        <v>0</v>
      </c>
    </row>
    <row r="13" spans="1:18" ht="15" customHeight="1">
      <c r="A13" s="22"/>
      <c r="B13" s="25" t="s">
        <v>14</v>
      </c>
      <c r="C13" s="5"/>
      <c r="D13" s="5"/>
      <c r="E13" s="5"/>
      <c r="F13" s="5"/>
      <c r="G13" s="6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</row>
    <row r="14" spans="1:18" ht="15" customHeight="1">
      <c r="A14" s="22" t="s">
        <v>22</v>
      </c>
      <c r="B14" s="25" t="s">
        <v>11</v>
      </c>
      <c r="C14" s="5">
        <f t="shared" ref="C14:C22" si="4">G14+K14+O14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3"/>
      <c r="H14" s="53"/>
      <c r="I14" s="53"/>
      <c r="J14" s="5"/>
      <c r="K14" s="5"/>
      <c r="L14" s="5"/>
      <c r="M14" s="5"/>
      <c r="N14" s="5"/>
      <c r="O14" s="5"/>
      <c r="P14" s="5"/>
      <c r="Q14" s="5"/>
      <c r="R14" s="5"/>
    </row>
    <row r="15" spans="1:18" ht="15" customHeight="1">
      <c r="A15" s="22" t="s">
        <v>23</v>
      </c>
      <c r="B15" s="25" t="s">
        <v>69</v>
      </c>
      <c r="C15" s="5">
        <f t="shared" si="4"/>
        <v>69.5</v>
      </c>
      <c r="D15" s="5">
        <f t="shared" si="2"/>
        <v>68.8</v>
      </c>
      <c r="E15" s="5">
        <f t="shared" si="2"/>
        <v>0</v>
      </c>
      <c r="F15" s="5">
        <f t="shared" si="2"/>
        <v>0</v>
      </c>
      <c r="G15" s="53"/>
      <c r="H15" s="53"/>
      <c r="I15" s="53"/>
      <c r="J15" s="5"/>
      <c r="K15" s="5"/>
      <c r="L15" s="5"/>
      <c r="M15" s="5"/>
      <c r="N15" s="5"/>
      <c r="O15" s="5">
        <v>69.5</v>
      </c>
      <c r="P15" s="5">
        <v>68.8</v>
      </c>
      <c r="Q15" s="5"/>
      <c r="R15" s="5"/>
    </row>
    <row r="16" spans="1:18" ht="15" customHeight="1">
      <c r="A16" s="22" t="s">
        <v>24</v>
      </c>
      <c r="B16" s="25" t="s">
        <v>12</v>
      </c>
      <c r="C16" s="5">
        <f t="shared" si="4"/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3"/>
      <c r="H16" s="53"/>
      <c r="I16" s="53"/>
      <c r="J16" s="5"/>
      <c r="K16" s="5"/>
      <c r="L16" s="5"/>
      <c r="M16" s="5"/>
      <c r="N16" s="5"/>
      <c r="O16" s="5"/>
      <c r="P16" s="5"/>
      <c r="Q16" s="5"/>
      <c r="R16" s="5"/>
    </row>
    <row r="17" spans="1:18" ht="15" customHeight="1">
      <c r="A17" s="22" t="s">
        <v>25</v>
      </c>
      <c r="B17" s="25" t="s">
        <v>13</v>
      </c>
      <c r="C17" s="5">
        <f t="shared" si="4"/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3"/>
      <c r="H17" s="53"/>
      <c r="I17" s="53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>
      <c r="A18" s="22" t="s">
        <v>26</v>
      </c>
      <c r="B18" s="25" t="s">
        <v>15</v>
      </c>
      <c r="C18" s="5">
        <f t="shared" si="4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3"/>
      <c r="H18" s="53"/>
      <c r="I18" s="53"/>
      <c r="J18" s="5"/>
      <c r="K18" s="5"/>
      <c r="L18" s="5"/>
      <c r="M18" s="5"/>
      <c r="N18" s="5"/>
      <c r="O18" s="5"/>
      <c r="P18" s="5"/>
      <c r="Q18" s="5"/>
      <c r="R18" s="5"/>
    </row>
    <row r="19" spans="1:18" ht="15" customHeight="1">
      <c r="A19" s="22" t="s">
        <v>27</v>
      </c>
      <c r="B19" s="25" t="s">
        <v>3</v>
      </c>
      <c r="C19" s="5">
        <f t="shared" si="4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3"/>
      <c r="H19" s="53"/>
      <c r="I19" s="53"/>
      <c r="J19" s="5"/>
      <c r="K19" s="5"/>
      <c r="L19" s="5"/>
      <c r="M19" s="5"/>
      <c r="N19" s="5"/>
      <c r="O19" s="5"/>
      <c r="P19" s="5"/>
      <c r="Q19" s="5"/>
      <c r="R19" s="5"/>
    </row>
    <row r="20" spans="1:18" ht="15" customHeight="1">
      <c r="A20" s="22" t="s">
        <v>28</v>
      </c>
      <c r="B20" s="25" t="s">
        <v>4</v>
      </c>
      <c r="C20" s="5">
        <f t="shared" si="4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3"/>
      <c r="H20" s="53"/>
      <c r="I20" s="53"/>
      <c r="J20" s="5"/>
      <c r="K20" s="5"/>
      <c r="L20" s="5"/>
      <c r="M20" s="5"/>
      <c r="N20" s="5"/>
      <c r="O20" s="5"/>
      <c r="P20" s="5"/>
      <c r="Q20" s="5"/>
      <c r="R20" s="5"/>
    </row>
    <row r="21" spans="1:18" ht="15" customHeight="1">
      <c r="A21" s="22" t="s">
        <v>29</v>
      </c>
      <c r="B21" s="25" t="s">
        <v>5</v>
      </c>
      <c r="C21" s="5">
        <f t="shared" si="4"/>
        <v>0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3"/>
      <c r="H21" s="53"/>
      <c r="I21" s="53"/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22" t="s">
        <v>30</v>
      </c>
      <c r="B22" s="25" t="s">
        <v>6</v>
      </c>
      <c r="C22" s="5">
        <f t="shared" si="4"/>
        <v>24</v>
      </c>
      <c r="D22" s="5">
        <f t="shared" si="2"/>
        <v>23.5</v>
      </c>
      <c r="E22" s="5">
        <f t="shared" si="2"/>
        <v>0</v>
      </c>
      <c r="F22" s="5">
        <f t="shared" si="2"/>
        <v>0</v>
      </c>
      <c r="G22" s="53"/>
      <c r="H22" s="53"/>
      <c r="I22" s="53"/>
      <c r="J22" s="5"/>
      <c r="K22" s="5"/>
      <c r="L22" s="5"/>
      <c r="M22" s="5"/>
      <c r="N22" s="5"/>
      <c r="O22" s="5">
        <v>24</v>
      </c>
      <c r="P22" s="5">
        <f>23.8-0.3</f>
        <v>23.5</v>
      </c>
      <c r="Q22" s="5"/>
      <c r="R22" s="5"/>
    </row>
    <row r="23" spans="1:18" ht="45.75" customHeight="1">
      <c r="A23" s="21" t="s">
        <v>31</v>
      </c>
      <c r="B23" s="1" t="s">
        <v>101</v>
      </c>
      <c r="C23" s="2">
        <f>G23+K23+O23</f>
        <v>101</v>
      </c>
      <c r="D23" s="2">
        <f>H23+L23+P23</f>
        <v>99.699999999999989</v>
      </c>
      <c r="E23" s="2">
        <f>I23+M23+Q23</f>
        <v>0</v>
      </c>
      <c r="F23" s="2">
        <f>J23+N23+R23</f>
        <v>0</v>
      </c>
      <c r="G23" s="2">
        <f t="shared" ref="G23:R23" si="5">G25+G26+G27+G37+G38+G40+G39+G41</f>
        <v>0</v>
      </c>
      <c r="H23" s="2">
        <f t="shared" si="5"/>
        <v>0</v>
      </c>
      <c r="I23" s="2">
        <f t="shared" si="5"/>
        <v>0</v>
      </c>
      <c r="J23" s="2">
        <f t="shared" si="5"/>
        <v>0</v>
      </c>
      <c r="K23" s="2">
        <f t="shared" si="5"/>
        <v>0</v>
      </c>
      <c r="L23" s="2">
        <f t="shared" si="5"/>
        <v>0</v>
      </c>
      <c r="M23" s="2">
        <f t="shared" si="5"/>
        <v>0</v>
      </c>
      <c r="N23" s="2">
        <f t="shared" si="5"/>
        <v>0</v>
      </c>
      <c r="O23" s="2">
        <f t="shared" si="5"/>
        <v>101</v>
      </c>
      <c r="P23" s="2">
        <f t="shared" si="5"/>
        <v>99.699999999999989</v>
      </c>
      <c r="Q23" s="2">
        <f t="shared" si="5"/>
        <v>0</v>
      </c>
      <c r="R23" s="2">
        <f t="shared" si="5"/>
        <v>0</v>
      </c>
    </row>
    <row r="24" spans="1:18" ht="15" customHeight="1">
      <c r="A24" s="22"/>
      <c r="B24" s="23" t="s"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 customHeight="1">
      <c r="A25" s="22" t="s">
        <v>34</v>
      </c>
      <c r="B25" s="24" t="s">
        <v>1</v>
      </c>
      <c r="C25" s="5">
        <f>G25+K25+O25</f>
        <v>5</v>
      </c>
      <c r="D25" s="5">
        <f t="shared" ref="D25:F42" si="6">H25+L25+P25</f>
        <v>5.0999999999999996</v>
      </c>
      <c r="E25" s="5">
        <f t="shared" si="6"/>
        <v>0</v>
      </c>
      <c r="F25" s="5">
        <f t="shared" si="6"/>
        <v>0</v>
      </c>
      <c r="G25" s="5"/>
      <c r="H25" s="5"/>
      <c r="I25" s="5"/>
      <c r="J25" s="5"/>
      <c r="K25" s="5"/>
      <c r="L25" s="5"/>
      <c r="M25" s="5"/>
      <c r="N25" s="5"/>
      <c r="O25" s="7">
        <v>5</v>
      </c>
      <c r="P25" s="5">
        <v>5.0999999999999996</v>
      </c>
      <c r="Q25" s="5"/>
      <c r="R25" s="5"/>
    </row>
    <row r="26" spans="1:18" ht="15" customHeight="1">
      <c r="A26" s="22" t="s">
        <v>35</v>
      </c>
      <c r="B26" s="25" t="s">
        <v>2</v>
      </c>
      <c r="C26" s="5">
        <f t="shared" ref="C26:C41" si="7">G26+K26+O26</f>
        <v>4</v>
      </c>
      <c r="D26" s="5">
        <f t="shared" si="6"/>
        <v>3.7</v>
      </c>
      <c r="E26" s="5">
        <f t="shared" si="6"/>
        <v>0</v>
      </c>
      <c r="F26" s="5">
        <f t="shared" si="6"/>
        <v>0</v>
      </c>
      <c r="G26" s="5"/>
      <c r="H26" s="5"/>
      <c r="I26" s="5"/>
      <c r="J26" s="5"/>
      <c r="K26" s="5"/>
      <c r="L26" s="5"/>
      <c r="M26" s="5"/>
      <c r="N26" s="5"/>
      <c r="O26" s="7">
        <v>4</v>
      </c>
      <c r="P26" s="5">
        <v>3.7</v>
      </c>
      <c r="Q26" s="5"/>
      <c r="R26" s="5"/>
    </row>
    <row r="27" spans="1:18" ht="15" customHeight="1">
      <c r="A27" s="22" t="s">
        <v>36</v>
      </c>
      <c r="B27" s="25" t="s">
        <v>10</v>
      </c>
      <c r="C27" s="5">
        <f t="shared" si="7"/>
        <v>69</v>
      </c>
      <c r="D27" s="5">
        <f t="shared" si="6"/>
        <v>68.3</v>
      </c>
      <c r="E27" s="5">
        <f t="shared" si="6"/>
        <v>0</v>
      </c>
      <c r="F27" s="5">
        <f t="shared" si="6"/>
        <v>0</v>
      </c>
      <c r="G27" s="5">
        <f>G29+G30+G31+G32</f>
        <v>0</v>
      </c>
      <c r="H27" s="5">
        <f t="shared" ref="H27:R27" si="8">H29+H30+H31+H32</f>
        <v>0</v>
      </c>
      <c r="I27" s="5">
        <f t="shared" si="8"/>
        <v>0</v>
      </c>
      <c r="J27" s="5">
        <f t="shared" si="8"/>
        <v>0</v>
      </c>
      <c r="K27" s="5">
        <f t="shared" si="8"/>
        <v>0</v>
      </c>
      <c r="L27" s="5">
        <f t="shared" si="8"/>
        <v>0</v>
      </c>
      <c r="M27" s="5">
        <f t="shared" si="8"/>
        <v>0</v>
      </c>
      <c r="N27" s="5">
        <f t="shared" si="8"/>
        <v>0</v>
      </c>
      <c r="O27" s="6">
        <f t="shared" si="8"/>
        <v>69</v>
      </c>
      <c r="P27" s="5">
        <f t="shared" si="8"/>
        <v>68.3</v>
      </c>
      <c r="Q27" s="5">
        <f t="shared" si="8"/>
        <v>0</v>
      </c>
      <c r="R27" s="5">
        <f t="shared" si="8"/>
        <v>0</v>
      </c>
    </row>
    <row r="28" spans="1:18" ht="15" customHeight="1">
      <c r="A28" s="22"/>
      <c r="B28" s="25" t="s">
        <v>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5"/>
      <c r="Q28" s="5"/>
      <c r="R28" s="5"/>
    </row>
    <row r="29" spans="1:18" ht="15" customHeight="1">
      <c r="A29" s="27" t="s">
        <v>37</v>
      </c>
      <c r="B29" s="25" t="s">
        <v>11</v>
      </c>
      <c r="C29" s="5">
        <f t="shared" si="7"/>
        <v>0</v>
      </c>
      <c r="D29" s="5">
        <f t="shared" si="6"/>
        <v>0</v>
      </c>
      <c r="E29" s="5">
        <f t="shared" si="6"/>
        <v>0</v>
      </c>
      <c r="F29" s="5">
        <f t="shared" si="6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 customHeight="1">
      <c r="A30" s="22" t="s">
        <v>38</v>
      </c>
      <c r="B30" s="25" t="s">
        <v>69</v>
      </c>
      <c r="C30" s="5">
        <f t="shared" si="7"/>
        <v>69</v>
      </c>
      <c r="D30" s="5">
        <f t="shared" si="6"/>
        <v>68.3</v>
      </c>
      <c r="E30" s="5">
        <f t="shared" si="6"/>
        <v>0</v>
      </c>
      <c r="F30" s="5">
        <f t="shared" si="6"/>
        <v>0</v>
      </c>
      <c r="G30" s="5"/>
      <c r="H30" s="5"/>
      <c r="I30" s="5"/>
      <c r="J30" s="5"/>
      <c r="K30" s="5"/>
      <c r="L30" s="5"/>
      <c r="M30" s="5"/>
      <c r="N30" s="5"/>
      <c r="O30" s="5">
        <v>69</v>
      </c>
      <c r="P30" s="5">
        <f>68.3</f>
        <v>68.3</v>
      </c>
      <c r="Q30" s="5"/>
      <c r="R30" s="5"/>
    </row>
    <row r="31" spans="1:18" ht="15" customHeight="1">
      <c r="A31" s="22" t="s">
        <v>39</v>
      </c>
      <c r="B31" s="25" t="s">
        <v>12</v>
      </c>
      <c r="C31" s="5">
        <f t="shared" si="7"/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22" t="s">
        <v>40</v>
      </c>
      <c r="B32" s="25" t="s">
        <v>13</v>
      </c>
      <c r="C32" s="5">
        <f t="shared" si="7"/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20" ht="15" customHeight="1">
      <c r="A33" s="68" t="s">
        <v>116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20" ht="45" customHeight="1">
      <c r="A34" s="62" t="s">
        <v>17</v>
      </c>
      <c r="B34" s="64" t="s">
        <v>16</v>
      </c>
      <c r="C34" s="65" t="s">
        <v>59</v>
      </c>
      <c r="D34" s="66"/>
      <c r="E34" s="66"/>
      <c r="F34" s="67"/>
      <c r="G34" s="64" t="s">
        <v>8</v>
      </c>
      <c r="H34" s="64"/>
      <c r="I34" s="64"/>
      <c r="J34" s="64"/>
      <c r="K34" s="64" t="s">
        <v>86</v>
      </c>
      <c r="L34" s="64"/>
      <c r="M34" s="64"/>
      <c r="N34" s="64"/>
      <c r="O34" s="64" t="s">
        <v>9</v>
      </c>
      <c r="P34" s="64"/>
      <c r="Q34" s="64"/>
      <c r="R34" s="64"/>
    </row>
    <row r="35" spans="1:20" ht="39" customHeight="1">
      <c r="A35" s="63"/>
      <c r="B35" s="64"/>
      <c r="C35" s="54" t="s">
        <v>118</v>
      </c>
      <c r="D35" s="38" t="s">
        <v>119</v>
      </c>
      <c r="E35" s="54" t="s">
        <v>72</v>
      </c>
      <c r="F35" s="54" t="s">
        <v>73</v>
      </c>
      <c r="G35" s="54" t="s">
        <v>118</v>
      </c>
      <c r="H35" s="38" t="s">
        <v>119</v>
      </c>
      <c r="I35" s="54" t="s">
        <v>72</v>
      </c>
      <c r="J35" s="54" t="s">
        <v>73</v>
      </c>
      <c r="K35" s="54" t="s">
        <v>70</v>
      </c>
      <c r="L35" s="38" t="s">
        <v>71</v>
      </c>
      <c r="M35" s="54" t="s">
        <v>72</v>
      </c>
      <c r="N35" s="54" t="s">
        <v>73</v>
      </c>
      <c r="O35" s="54" t="s">
        <v>70</v>
      </c>
      <c r="P35" s="38" t="s">
        <v>71</v>
      </c>
      <c r="Q35" s="54" t="s">
        <v>72</v>
      </c>
      <c r="R35" s="54" t="s">
        <v>73</v>
      </c>
    </row>
    <row r="36" spans="1:20" s="51" customFormat="1" ht="12.75" customHeight="1">
      <c r="A36" s="49">
        <v>1</v>
      </c>
      <c r="B36" s="50">
        <v>2</v>
      </c>
      <c r="C36" s="50">
        <v>3</v>
      </c>
      <c r="D36" s="50">
        <v>4</v>
      </c>
      <c r="E36" s="50">
        <v>5</v>
      </c>
      <c r="F36" s="50">
        <v>6</v>
      </c>
      <c r="G36" s="50">
        <v>7</v>
      </c>
      <c r="H36" s="50">
        <v>8</v>
      </c>
      <c r="I36" s="50">
        <v>9</v>
      </c>
      <c r="J36" s="50">
        <v>10</v>
      </c>
      <c r="K36" s="50">
        <v>11</v>
      </c>
      <c r="L36" s="50">
        <v>12</v>
      </c>
      <c r="M36" s="50">
        <v>13</v>
      </c>
      <c r="N36" s="50">
        <v>14</v>
      </c>
      <c r="O36" s="50">
        <v>15</v>
      </c>
      <c r="P36" s="50">
        <v>16</v>
      </c>
      <c r="Q36" s="50">
        <v>17</v>
      </c>
      <c r="R36" s="50">
        <v>18</v>
      </c>
    </row>
    <row r="37" spans="1:20" ht="15" customHeight="1">
      <c r="A37" s="22" t="s">
        <v>41</v>
      </c>
      <c r="B37" s="25" t="s">
        <v>15</v>
      </c>
      <c r="C37" s="5">
        <f t="shared" si="7"/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20" ht="15" customHeight="1">
      <c r="A38" s="22" t="s">
        <v>42</v>
      </c>
      <c r="B38" s="25" t="s">
        <v>3</v>
      </c>
      <c r="C38" s="5">
        <f t="shared" si="7"/>
        <v>0</v>
      </c>
      <c r="D38" s="5">
        <f t="shared" si="6"/>
        <v>0</v>
      </c>
      <c r="E38" s="5">
        <f t="shared" si="6"/>
        <v>0</v>
      </c>
      <c r="F38" s="5">
        <f t="shared" si="6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20" ht="15" customHeight="1">
      <c r="A39" s="22" t="s">
        <v>43</v>
      </c>
      <c r="B39" s="25" t="s">
        <v>4</v>
      </c>
      <c r="C39" s="5">
        <f t="shared" si="7"/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20" ht="15" customHeight="1">
      <c r="A40" s="22" t="s">
        <v>44</v>
      </c>
      <c r="B40" s="25" t="s">
        <v>5</v>
      </c>
      <c r="C40" s="5">
        <f t="shared" si="7"/>
        <v>0</v>
      </c>
      <c r="D40" s="5">
        <f t="shared" si="6"/>
        <v>0</v>
      </c>
      <c r="E40" s="5">
        <f t="shared" si="6"/>
        <v>0</v>
      </c>
      <c r="F40" s="5">
        <f t="shared" si="6"/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20" ht="15" customHeight="1">
      <c r="A41" s="22" t="s">
        <v>45</v>
      </c>
      <c r="B41" s="25" t="s">
        <v>6</v>
      </c>
      <c r="C41" s="5">
        <f t="shared" si="7"/>
        <v>23</v>
      </c>
      <c r="D41" s="5">
        <f t="shared" si="6"/>
        <v>22.599999999999998</v>
      </c>
      <c r="E41" s="5">
        <f t="shared" si="6"/>
        <v>0</v>
      </c>
      <c r="F41" s="5">
        <f t="shared" si="6"/>
        <v>0</v>
      </c>
      <c r="G41" s="5"/>
      <c r="H41" s="5"/>
      <c r="I41" s="5"/>
      <c r="J41" s="5"/>
      <c r="K41" s="5"/>
      <c r="L41" s="5"/>
      <c r="M41" s="5"/>
      <c r="N41" s="5"/>
      <c r="O41" s="5">
        <v>23</v>
      </c>
      <c r="P41" s="5">
        <f>21.9+1-0.3</f>
        <v>22.599999999999998</v>
      </c>
      <c r="Q41" s="5"/>
      <c r="R41" s="5"/>
    </row>
    <row r="42" spans="1:20" ht="45" customHeight="1">
      <c r="A42" s="21" t="s">
        <v>46</v>
      </c>
      <c r="B42" s="1" t="s">
        <v>100</v>
      </c>
      <c r="C42" s="55">
        <f>G42+K42+O42</f>
        <v>29942.7</v>
      </c>
      <c r="D42" s="55">
        <f t="shared" si="6"/>
        <v>32561.8</v>
      </c>
      <c r="E42" s="55">
        <f t="shared" si="6"/>
        <v>0</v>
      </c>
      <c r="F42" s="55">
        <f>J42+N42+R42</f>
        <v>0</v>
      </c>
      <c r="G42" s="55"/>
      <c r="H42" s="55"/>
      <c r="I42" s="55"/>
      <c r="J42" s="55"/>
      <c r="K42" s="55"/>
      <c r="L42" s="55"/>
      <c r="M42" s="55"/>
      <c r="N42" s="55"/>
      <c r="O42" s="55">
        <v>29942.7</v>
      </c>
      <c r="P42" s="55">
        <v>32561.8</v>
      </c>
      <c r="Q42" s="55"/>
      <c r="R42" s="55"/>
    </row>
    <row r="43" spans="1:20" ht="40.5" customHeight="1">
      <c r="A43" s="22" t="s">
        <v>47</v>
      </c>
      <c r="B43" s="9" t="s">
        <v>75</v>
      </c>
      <c r="C43" s="56">
        <f>G43+K43+O43</f>
        <v>7153.7</v>
      </c>
      <c r="D43" s="56">
        <f t="shared" ref="D43:F58" si="9">H43+L43+P43</f>
        <v>8127.8</v>
      </c>
      <c r="E43" s="56">
        <f t="shared" si="9"/>
        <v>0</v>
      </c>
      <c r="F43" s="56">
        <f>J43+N43+R43</f>
        <v>0</v>
      </c>
      <c r="G43" s="56"/>
      <c r="H43" s="56"/>
      <c r="I43" s="56"/>
      <c r="J43" s="56"/>
      <c r="K43" s="56"/>
      <c r="L43" s="56"/>
      <c r="M43" s="56"/>
      <c r="N43" s="56"/>
      <c r="O43" s="56">
        <v>7153.7</v>
      </c>
      <c r="P43" s="56">
        <v>8127.8</v>
      </c>
      <c r="Q43" s="56"/>
      <c r="R43" s="56"/>
    </row>
    <row r="44" spans="1:20" ht="33" customHeight="1">
      <c r="A44" s="21" t="s">
        <v>48</v>
      </c>
      <c r="B44" s="1" t="s">
        <v>74</v>
      </c>
      <c r="C44" s="59">
        <f>G44+K44+O44</f>
        <v>7137.4</v>
      </c>
      <c r="D44" s="2">
        <f t="shared" si="9"/>
        <v>15871</v>
      </c>
      <c r="E44" s="2">
        <f t="shared" si="9"/>
        <v>0</v>
      </c>
      <c r="F44" s="2">
        <f>J44+N44+R44</f>
        <v>0</v>
      </c>
      <c r="G44" s="2">
        <f>G46+G47+G48+G54+G55+G56+G57+G58</f>
        <v>0</v>
      </c>
      <c r="H44" s="2">
        <f t="shared" ref="H44:R44" si="10">H46+H47+H48+H54+H55+H56+H57+H58</f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0</v>
      </c>
      <c r="M44" s="2">
        <f t="shared" si="10"/>
        <v>0</v>
      </c>
      <c r="N44" s="2">
        <f t="shared" si="10"/>
        <v>0</v>
      </c>
      <c r="O44" s="2">
        <f t="shared" si="10"/>
        <v>7137.4</v>
      </c>
      <c r="P44" s="2">
        <v>15871</v>
      </c>
      <c r="Q44" s="2">
        <f t="shared" si="10"/>
        <v>0</v>
      </c>
      <c r="R44" s="2">
        <f t="shared" si="10"/>
        <v>0</v>
      </c>
    </row>
    <row r="45" spans="1:20" ht="15" customHeight="1">
      <c r="A45" s="22"/>
      <c r="B45" s="23" t="s">
        <v>0</v>
      </c>
      <c r="C45" s="2"/>
      <c r="D45" s="2"/>
      <c r="E45" s="2"/>
      <c r="F45" s="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20" ht="15" customHeight="1">
      <c r="A46" s="22" t="s">
        <v>49</v>
      </c>
      <c r="B46" s="24" t="s">
        <v>1</v>
      </c>
      <c r="C46" s="60">
        <f>G46+K46+O46</f>
        <v>653</v>
      </c>
      <c r="D46" s="5">
        <f t="shared" si="9"/>
        <v>1371</v>
      </c>
      <c r="E46" s="5">
        <f t="shared" si="9"/>
        <v>0</v>
      </c>
      <c r="F46" s="5">
        <f t="shared" si="9"/>
        <v>0</v>
      </c>
      <c r="G46" s="5"/>
      <c r="H46" s="5"/>
      <c r="I46" s="5"/>
      <c r="J46" s="5"/>
      <c r="K46" s="5"/>
      <c r="L46" s="5"/>
      <c r="M46" s="5"/>
      <c r="N46" s="5"/>
      <c r="O46" s="5">
        <v>653</v>
      </c>
      <c r="P46" s="5">
        <f>1371</f>
        <v>1371</v>
      </c>
      <c r="Q46" s="5"/>
      <c r="R46" s="5"/>
      <c r="T46" s="57"/>
    </row>
    <row r="47" spans="1:20" ht="15" customHeight="1">
      <c r="A47" s="22" t="s">
        <v>50</v>
      </c>
      <c r="B47" s="25" t="s">
        <v>2</v>
      </c>
      <c r="C47" s="5">
        <f>G47+K47+O47</f>
        <v>552</v>
      </c>
      <c r="D47" s="5">
        <f t="shared" si="9"/>
        <v>1081.0999999999999</v>
      </c>
      <c r="E47" s="5">
        <f t="shared" si="9"/>
        <v>0</v>
      </c>
      <c r="F47" s="5">
        <f t="shared" si="9"/>
        <v>0</v>
      </c>
      <c r="G47" s="5"/>
      <c r="H47" s="5"/>
      <c r="I47" s="5"/>
      <c r="J47" s="5"/>
      <c r="K47" s="5"/>
      <c r="L47" s="5"/>
      <c r="M47" s="5"/>
      <c r="N47" s="5"/>
      <c r="O47" s="5">
        <f>552</f>
        <v>552</v>
      </c>
      <c r="P47" s="5">
        <v>1081.0999999999999</v>
      </c>
      <c r="Q47" s="5"/>
      <c r="R47" s="5"/>
    </row>
    <row r="48" spans="1:20" ht="15" customHeight="1">
      <c r="A48" s="22" t="s">
        <v>51</v>
      </c>
      <c r="B48" s="25" t="s">
        <v>10</v>
      </c>
      <c r="C48" s="60">
        <f>G48+K48+O48</f>
        <v>5192.7</v>
      </c>
      <c r="D48" s="5">
        <f t="shared" si="9"/>
        <v>11951.5</v>
      </c>
      <c r="E48" s="5">
        <f t="shared" si="9"/>
        <v>0</v>
      </c>
      <c r="F48" s="5">
        <f t="shared" si="9"/>
        <v>0</v>
      </c>
      <c r="G48" s="5">
        <f>G50+G51+G52+G53</f>
        <v>0</v>
      </c>
      <c r="H48" s="5">
        <f t="shared" ref="H48:R48" si="11">H50+H51+H52+H53</f>
        <v>0</v>
      </c>
      <c r="I48" s="5">
        <f t="shared" si="11"/>
        <v>0</v>
      </c>
      <c r="J48" s="5">
        <f t="shared" si="11"/>
        <v>0</v>
      </c>
      <c r="K48" s="5">
        <f t="shared" si="11"/>
        <v>0</v>
      </c>
      <c r="L48" s="5">
        <f t="shared" si="11"/>
        <v>0</v>
      </c>
      <c r="M48" s="5">
        <f t="shared" si="11"/>
        <v>0</v>
      </c>
      <c r="N48" s="5">
        <f t="shared" si="11"/>
        <v>0</v>
      </c>
      <c r="O48" s="5">
        <f t="shared" si="11"/>
        <v>5192.7</v>
      </c>
      <c r="P48" s="5">
        <f t="shared" si="11"/>
        <v>11951.5</v>
      </c>
      <c r="Q48" s="5">
        <f t="shared" si="11"/>
        <v>0</v>
      </c>
      <c r="R48" s="5">
        <f t="shared" si="11"/>
        <v>0</v>
      </c>
    </row>
    <row r="49" spans="1:20" ht="15" customHeight="1">
      <c r="A49" s="22"/>
      <c r="B49" s="25" t="s">
        <v>14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20" ht="15" customHeight="1">
      <c r="A50" s="22" t="s">
        <v>52</v>
      </c>
      <c r="B50" s="25" t="s">
        <v>11</v>
      </c>
      <c r="C50" s="5">
        <f t="shared" ref="C50:C58" si="12">G50+K50+O50</f>
        <v>0</v>
      </c>
      <c r="D50" s="5">
        <f t="shared" si="9"/>
        <v>0</v>
      </c>
      <c r="E50" s="5">
        <f t="shared" si="9"/>
        <v>0</v>
      </c>
      <c r="F50" s="5">
        <f t="shared" si="9"/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20" ht="15" customHeight="1">
      <c r="A51" s="22" t="s">
        <v>90</v>
      </c>
      <c r="B51" s="25" t="s">
        <v>69</v>
      </c>
      <c r="C51" s="5">
        <f t="shared" si="12"/>
        <v>5192.7</v>
      </c>
      <c r="D51" s="5">
        <f t="shared" si="9"/>
        <v>11951.5</v>
      </c>
      <c r="E51" s="5">
        <f t="shared" si="9"/>
        <v>0</v>
      </c>
      <c r="F51" s="5">
        <f t="shared" si="9"/>
        <v>0</v>
      </c>
      <c r="G51" s="5"/>
      <c r="H51" s="5"/>
      <c r="I51" s="5"/>
      <c r="J51" s="5"/>
      <c r="K51" s="5"/>
      <c r="L51" s="5"/>
      <c r="M51" s="5"/>
      <c r="N51" s="5"/>
      <c r="O51" s="5">
        <v>5192.7</v>
      </c>
      <c r="P51" s="5">
        <f>11863.9+87.6</f>
        <v>11951.5</v>
      </c>
      <c r="Q51" s="5"/>
      <c r="R51" s="5"/>
    </row>
    <row r="52" spans="1:20" ht="15" customHeight="1">
      <c r="A52" s="22" t="s">
        <v>91</v>
      </c>
      <c r="B52" s="25" t="s">
        <v>12</v>
      </c>
      <c r="C52" s="5">
        <f t="shared" si="12"/>
        <v>0</v>
      </c>
      <c r="D52" s="5">
        <f t="shared" si="9"/>
        <v>0</v>
      </c>
      <c r="E52" s="5">
        <f t="shared" si="9"/>
        <v>0</v>
      </c>
      <c r="F52" s="5">
        <f t="shared" si="9"/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20" ht="15" customHeight="1">
      <c r="A53" s="22" t="s">
        <v>92</v>
      </c>
      <c r="B53" s="25" t="s">
        <v>13</v>
      </c>
      <c r="C53" s="5">
        <f t="shared" si="12"/>
        <v>0</v>
      </c>
      <c r="D53" s="5">
        <f t="shared" si="9"/>
        <v>0</v>
      </c>
      <c r="E53" s="5">
        <f t="shared" ref="E53:E58" si="13">I53+M53+Q53</f>
        <v>0</v>
      </c>
      <c r="F53" s="5">
        <f t="shared" si="9"/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20" ht="15" customHeight="1">
      <c r="A54" s="22" t="s">
        <v>53</v>
      </c>
      <c r="B54" s="25" t="s">
        <v>15</v>
      </c>
      <c r="C54" s="5">
        <f t="shared" si="12"/>
        <v>0</v>
      </c>
      <c r="D54" s="5">
        <f t="shared" si="9"/>
        <v>0</v>
      </c>
      <c r="E54" s="5">
        <f t="shared" si="13"/>
        <v>0</v>
      </c>
      <c r="F54" s="5">
        <f t="shared" si="9"/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20" ht="15" customHeight="1">
      <c r="A55" s="22" t="s">
        <v>54</v>
      </c>
      <c r="B55" s="25" t="s">
        <v>3</v>
      </c>
      <c r="C55" s="5">
        <f t="shared" si="12"/>
        <v>0</v>
      </c>
      <c r="D55" s="5">
        <f t="shared" si="9"/>
        <v>0</v>
      </c>
      <c r="E55" s="5">
        <f t="shared" si="13"/>
        <v>0</v>
      </c>
      <c r="F55" s="5">
        <f t="shared" si="9"/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0" ht="15" customHeight="1">
      <c r="A56" s="22" t="s">
        <v>55</v>
      </c>
      <c r="B56" s="25" t="s">
        <v>4</v>
      </c>
      <c r="C56" s="5">
        <f t="shared" si="12"/>
        <v>0</v>
      </c>
      <c r="D56" s="5">
        <f t="shared" si="9"/>
        <v>0</v>
      </c>
      <c r="E56" s="5">
        <f t="shared" si="13"/>
        <v>0</v>
      </c>
      <c r="F56" s="5">
        <f t="shared" si="9"/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20" ht="15" customHeight="1">
      <c r="A57" s="22" t="s">
        <v>56</v>
      </c>
      <c r="B57" s="25" t="s">
        <v>5</v>
      </c>
      <c r="C57" s="5">
        <f t="shared" si="12"/>
        <v>0</v>
      </c>
      <c r="D57" s="5">
        <f t="shared" si="9"/>
        <v>0</v>
      </c>
      <c r="E57" s="5">
        <f t="shared" si="13"/>
        <v>0</v>
      </c>
      <c r="F57" s="5">
        <f t="shared" si="9"/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20" ht="15" customHeight="1">
      <c r="A58" s="22" t="s">
        <v>57</v>
      </c>
      <c r="B58" s="25" t="s">
        <v>6</v>
      </c>
      <c r="C58" s="5">
        <f t="shared" si="12"/>
        <v>739.7</v>
      </c>
      <c r="D58" s="5">
        <f>H58+L58+P58</f>
        <v>1467.4</v>
      </c>
      <c r="E58" s="5">
        <f t="shared" si="13"/>
        <v>0</v>
      </c>
      <c r="F58" s="5">
        <f t="shared" si="9"/>
        <v>0</v>
      </c>
      <c r="G58" s="5"/>
      <c r="H58" s="5"/>
      <c r="I58" s="5"/>
      <c r="J58" s="5"/>
      <c r="K58" s="5"/>
      <c r="L58" s="5"/>
      <c r="M58" s="5"/>
      <c r="N58" s="5"/>
      <c r="O58" s="5">
        <v>739.7</v>
      </c>
      <c r="P58" s="5">
        <f>1302+104.5+60.9</f>
        <v>1467.4</v>
      </c>
      <c r="Q58" s="5"/>
      <c r="R58" s="5"/>
      <c r="T58" s="57"/>
    </row>
    <row r="59" spans="1:20" ht="15" customHeight="1">
      <c r="A59" s="41"/>
      <c r="B59" s="5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T59" s="57"/>
    </row>
    <row r="60" spans="1:20" ht="15" customHeight="1">
      <c r="A60" s="41"/>
      <c r="B60" s="5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T60" s="57"/>
    </row>
    <row r="61" spans="1:20" ht="15" customHeight="1">
      <c r="A61" s="41"/>
      <c r="B61" s="58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T61" s="57"/>
    </row>
    <row r="62" spans="1:20" ht="15" customHeight="1">
      <c r="A62" s="41"/>
      <c r="B62" s="5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T62" s="57"/>
    </row>
    <row r="63" spans="1:20" ht="15" customHeight="1">
      <c r="A63" s="68" t="s">
        <v>117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20" ht="45" customHeight="1">
      <c r="A64" s="62" t="s">
        <v>17</v>
      </c>
      <c r="B64" s="64" t="s">
        <v>16</v>
      </c>
      <c r="C64" s="65" t="s">
        <v>59</v>
      </c>
      <c r="D64" s="66"/>
      <c r="E64" s="66"/>
      <c r="F64" s="67"/>
      <c r="G64" s="64" t="s">
        <v>8</v>
      </c>
      <c r="H64" s="64"/>
      <c r="I64" s="64"/>
      <c r="J64" s="64"/>
      <c r="K64" s="64" t="s">
        <v>86</v>
      </c>
      <c r="L64" s="64"/>
      <c r="M64" s="64"/>
      <c r="N64" s="64"/>
      <c r="O64" s="64" t="s">
        <v>9</v>
      </c>
      <c r="P64" s="64"/>
      <c r="Q64" s="64"/>
      <c r="R64" s="64"/>
    </row>
    <row r="65" spans="1:20" ht="39" customHeight="1">
      <c r="A65" s="63"/>
      <c r="B65" s="64"/>
      <c r="C65" s="54" t="s">
        <v>118</v>
      </c>
      <c r="D65" s="38" t="s">
        <v>119</v>
      </c>
      <c r="E65" s="54" t="s">
        <v>72</v>
      </c>
      <c r="F65" s="54" t="s">
        <v>73</v>
      </c>
      <c r="G65" s="54" t="s">
        <v>118</v>
      </c>
      <c r="H65" s="38" t="s">
        <v>119</v>
      </c>
      <c r="I65" s="54" t="s">
        <v>72</v>
      </c>
      <c r="J65" s="54" t="s">
        <v>73</v>
      </c>
      <c r="K65" s="54" t="s">
        <v>70</v>
      </c>
      <c r="L65" s="38" t="s">
        <v>71</v>
      </c>
      <c r="M65" s="54" t="s">
        <v>72</v>
      </c>
      <c r="N65" s="54" t="s">
        <v>73</v>
      </c>
      <c r="O65" s="54" t="s">
        <v>70</v>
      </c>
      <c r="P65" s="38" t="s">
        <v>71</v>
      </c>
      <c r="Q65" s="54" t="s">
        <v>72</v>
      </c>
      <c r="R65" s="54" t="s">
        <v>73</v>
      </c>
    </row>
    <row r="66" spans="1:20" s="51" customFormat="1" ht="12.75" customHeight="1">
      <c r="A66" s="49">
        <v>1</v>
      </c>
      <c r="B66" s="50">
        <v>2</v>
      </c>
      <c r="C66" s="50">
        <v>3</v>
      </c>
      <c r="D66" s="50">
        <v>4</v>
      </c>
      <c r="E66" s="50">
        <v>5</v>
      </c>
      <c r="F66" s="50">
        <v>6</v>
      </c>
      <c r="G66" s="50">
        <v>7</v>
      </c>
      <c r="H66" s="50">
        <v>8</v>
      </c>
      <c r="I66" s="50">
        <v>9</v>
      </c>
      <c r="J66" s="50">
        <v>10</v>
      </c>
      <c r="K66" s="50">
        <v>11</v>
      </c>
      <c r="L66" s="50">
        <v>12</v>
      </c>
      <c r="M66" s="50">
        <v>13</v>
      </c>
      <c r="N66" s="50">
        <v>14</v>
      </c>
      <c r="O66" s="50">
        <v>15</v>
      </c>
      <c r="P66" s="50">
        <v>16</v>
      </c>
      <c r="Q66" s="50">
        <v>17</v>
      </c>
      <c r="R66" s="50">
        <v>18</v>
      </c>
    </row>
    <row r="67" spans="1:20" ht="51.75" customHeight="1">
      <c r="A67" s="21" t="s">
        <v>58</v>
      </c>
      <c r="B67" s="1" t="s">
        <v>102</v>
      </c>
      <c r="C67" s="2">
        <f>G67+K67+O67</f>
        <v>7047.4</v>
      </c>
      <c r="D67" s="2">
        <f>H67+L67+P67</f>
        <v>15678.9</v>
      </c>
      <c r="E67" s="2">
        <f t="shared" ref="E67:F80" si="14">I67+M67+Q67</f>
        <v>0</v>
      </c>
      <c r="F67" s="2">
        <f>J67+N67+R67</f>
        <v>0</v>
      </c>
      <c r="G67" s="2">
        <f>G69+G70+G71+G77+G78+G79+G80+G81</f>
        <v>0</v>
      </c>
      <c r="H67" s="2">
        <f t="shared" ref="H67:R67" si="15">H69+H70+H71+H77+H78+H79+H80+H81</f>
        <v>0</v>
      </c>
      <c r="I67" s="2">
        <f t="shared" si="15"/>
        <v>0</v>
      </c>
      <c r="J67" s="2">
        <f t="shared" si="15"/>
        <v>0</v>
      </c>
      <c r="K67" s="2">
        <f t="shared" si="15"/>
        <v>0</v>
      </c>
      <c r="L67" s="2">
        <f t="shared" si="15"/>
        <v>0</v>
      </c>
      <c r="M67" s="2">
        <f t="shared" si="15"/>
        <v>0</v>
      </c>
      <c r="N67" s="2">
        <f t="shared" si="15"/>
        <v>0</v>
      </c>
      <c r="O67" s="2">
        <f t="shared" si="15"/>
        <v>7047.4</v>
      </c>
      <c r="P67" s="2">
        <f t="shared" si="15"/>
        <v>15678.9</v>
      </c>
      <c r="Q67" s="2">
        <f t="shared" si="15"/>
        <v>0</v>
      </c>
      <c r="R67" s="2">
        <f t="shared" si="15"/>
        <v>0</v>
      </c>
      <c r="T67" s="57"/>
    </row>
    <row r="68" spans="1:20" ht="15" customHeight="1">
      <c r="A68" s="22"/>
      <c r="B68" s="23" t="s"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20" ht="15" customHeight="1">
      <c r="A69" s="32" t="s">
        <v>77</v>
      </c>
      <c r="B69" s="24" t="s">
        <v>1</v>
      </c>
      <c r="C69" s="5">
        <f t="shared" ref="C69:D82" si="16">G69+K69+O69</f>
        <v>653</v>
      </c>
      <c r="D69" s="5">
        <f t="shared" si="16"/>
        <v>1371</v>
      </c>
      <c r="E69" s="5">
        <f t="shared" si="14"/>
        <v>0</v>
      </c>
      <c r="F69" s="5">
        <f t="shared" si="14"/>
        <v>0</v>
      </c>
      <c r="G69" s="5"/>
      <c r="H69" s="5"/>
      <c r="I69" s="5"/>
      <c r="J69" s="5"/>
      <c r="K69" s="5"/>
      <c r="L69" s="5"/>
      <c r="M69" s="5"/>
      <c r="N69" s="5"/>
      <c r="O69" s="5">
        <v>653</v>
      </c>
      <c r="P69" s="5">
        <v>1371</v>
      </c>
      <c r="Q69" s="5"/>
      <c r="R69" s="5"/>
      <c r="S69" s="57"/>
    </row>
    <row r="70" spans="1:20" ht="15" customHeight="1">
      <c r="A70" s="32" t="s">
        <v>78</v>
      </c>
      <c r="B70" s="25" t="s">
        <v>2</v>
      </c>
      <c r="C70" s="5">
        <f t="shared" si="16"/>
        <v>552</v>
      </c>
      <c r="D70" s="5">
        <f t="shared" si="16"/>
        <v>1081.0999999999999</v>
      </c>
      <c r="E70" s="5">
        <f t="shared" si="14"/>
        <v>0</v>
      </c>
      <c r="F70" s="5">
        <f t="shared" si="14"/>
        <v>0</v>
      </c>
      <c r="G70" s="5"/>
      <c r="H70" s="5"/>
      <c r="I70" s="5"/>
      <c r="J70" s="5"/>
      <c r="K70" s="5"/>
      <c r="L70" s="5"/>
      <c r="M70" s="5"/>
      <c r="N70" s="5"/>
      <c r="O70" s="5">
        <f>552</f>
        <v>552</v>
      </c>
      <c r="P70" s="5">
        <v>1081.0999999999999</v>
      </c>
      <c r="Q70" s="5"/>
      <c r="R70" s="5"/>
    </row>
    <row r="71" spans="1:20" ht="15" customHeight="1">
      <c r="A71" s="32" t="s">
        <v>79</v>
      </c>
      <c r="B71" s="25" t="s">
        <v>10</v>
      </c>
      <c r="C71" s="5">
        <f>G71+K71+O71</f>
        <v>5155</v>
      </c>
      <c r="D71" s="5">
        <f t="shared" si="16"/>
        <v>11863.9</v>
      </c>
      <c r="E71" s="5">
        <f t="shared" si="14"/>
        <v>0</v>
      </c>
      <c r="F71" s="5">
        <f>J71+N71+R71</f>
        <v>0</v>
      </c>
      <c r="G71" s="5">
        <f>G73+G74+G75+G76</f>
        <v>0</v>
      </c>
      <c r="H71" s="5">
        <f t="shared" ref="H71:R71" si="17">H73+H74+H75+H76</f>
        <v>0</v>
      </c>
      <c r="I71" s="5">
        <f t="shared" si="17"/>
        <v>0</v>
      </c>
      <c r="J71" s="5">
        <f t="shared" si="17"/>
        <v>0</v>
      </c>
      <c r="K71" s="5">
        <f t="shared" si="17"/>
        <v>0</v>
      </c>
      <c r="L71" s="5">
        <f t="shared" si="17"/>
        <v>0</v>
      </c>
      <c r="M71" s="5">
        <f t="shared" si="17"/>
        <v>0</v>
      </c>
      <c r="N71" s="5">
        <f t="shared" si="17"/>
        <v>0</v>
      </c>
      <c r="O71" s="5">
        <f t="shared" si="17"/>
        <v>5155</v>
      </c>
      <c r="P71" s="5">
        <f t="shared" si="17"/>
        <v>11863.9</v>
      </c>
      <c r="Q71" s="5">
        <f t="shared" si="17"/>
        <v>0</v>
      </c>
      <c r="R71" s="5">
        <f t="shared" si="17"/>
        <v>0</v>
      </c>
    </row>
    <row r="72" spans="1:20" ht="15" customHeight="1">
      <c r="A72" s="32"/>
      <c r="B72" s="25" t="s">
        <v>14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20" ht="15" customHeight="1">
      <c r="A73" s="32"/>
      <c r="B73" s="25" t="s">
        <v>11</v>
      </c>
      <c r="C73" s="5">
        <f t="shared" si="16"/>
        <v>0</v>
      </c>
      <c r="D73" s="5">
        <f t="shared" si="16"/>
        <v>0</v>
      </c>
      <c r="E73" s="5">
        <f t="shared" si="14"/>
        <v>0</v>
      </c>
      <c r="F73" s="5">
        <f t="shared" si="14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20" ht="15" customHeight="1">
      <c r="A74" s="32"/>
      <c r="B74" s="25" t="s">
        <v>69</v>
      </c>
      <c r="C74" s="5">
        <f t="shared" si="16"/>
        <v>5155</v>
      </c>
      <c r="D74" s="5">
        <f t="shared" si="16"/>
        <v>11863.9</v>
      </c>
      <c r="E74" s="5">
        <f t="shared" si="14"/>
        <v>0</v>
      </c>
      <c r="F74" s="5">
        <f t="shared" si="14"/>
        <v>0</v>
      </c>
      <c r="G74" s="5"/>
      <c r="H74" s="5"/>
      <c r="I74" s="5"/>
      <c r="J74" s="5"/>
      <c r="K74" s="5"/>
      <c r="L74" s="5"/>
      <c r="M74" s="5"/>
      <c r="N74" s="5"/>
      <c r="O74" s="5">
        <v>5155</v>
      </c>
      <c r="P74" s="5">
        <v>11863.9</v>
      </c>
      <c r="Q74" s="5"/>
      <c r="R74" s="5"/>
    </row>
    <row r="75" spans="1:20" ht="15" customHeight="1">
      <c r="A75" s="32"/>
      <c r="B75" s="25" t="s">
        <v>12</v>
      </c>
      <c r="C75" s="5">
        <f t="shared" si="16"/>
        <v>0</v>
      </c>
      <c r="D75" s="5">
        <f t="shared" si="16"/>
        <v>0</v>
      </c>
      <c r="E75" s="5">
        <f t="shared" si="14"/>
        <v>0</v>
      </c>
      <c r="F75" s="5">
        <f t="shared" si="14"/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20" ht="15" customHeight="1">
      <c r="A76" s="32"/>
      <c r="B76" s="25" t="s">
        <v>13</v>
      </c>
      <c r="C76" s="5">
        <f t="shared" si="16"/>
        <v>0</v>
      </c>
      <c r="D76" s="5">
        <f t="shared" si="16"/>
        <v>0</v>
      </c>
      <c r="E76" s="5">
        <f t="shared" si="14"/>
        <v>0</v>
      </c>
      <c r="F76" s="5">
        <f t="shared" si="14"/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20" ht="15" customHeight="1">
      <c r="A77" s="32" t="s">
        <v>80</v>
      </c>
      <c r="B77" s="25" t="s">
        <v>15</v>
      </c>
      <c r="C77" s="5">
        <f t="shared" si="16"/>
        <v>0</v>
      </c>
      <c r="D77" s="5">
        <f t="shared" si="16"/>
        <v>0</v>
      </c>
      <c r="E77" s="5">
        <f t="shared" si="14"/>
        <v>0</v>
      </c>
      <c r="F77" s="5">
        <f t="shared" si="14"/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20" ht="15" customHeight="1">
      <c r="A78" s="32" t="s">
        <v>81</v>
      </c>
      <c r="B78" s="25" t="s">
        <v>3</v>
      </c>
      <c r="C78" s="5">
        <f t="shared" si="16"/>
        <v>0</v>
      </c>
      <c r="D78" s="5">
        <f t="shared" si="16"/>
        <v>0</v>
      </c>
      <c r="E78" s="5">
        <f t="shared" si="14"/>
        <v>0</v>
      </c>
      <c r="F78" s="5">
        <f t="shared" si="14"/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20" ht="15" customHeight="1">
      <c r="A79" s="32" t="s">
        <v>82</v>
      </c>
      <c r="B79" s="25" t="s">
        <v>4</v>
      </c>
      <c r="C79" s="5">
        <f t="shared" si="16"/>
        <v>0</v>
      </c>
      <c r="D79" s="5">
        <f t="shared" si="16"/>
        <v>0</v>
      </c>
      <c r="E79" s="5">
        <f t="shared" si="14"/>
        <v>0</v>
      </c>
      <c r="F79" s="5">
        <f t="shared" si="14"/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20" ht="15" customHeight="1">
      <c r="A80" s="32" t="s">
        <v>83</v>
      </c>
      <c r="B80" s="25" t="s">
        <v>5</v>
      </c>
      <c r="C80" s="5">
        <f t="shared" si="16"/>
        <v>0</v>
      </c>
      <c r="D80" s="5">
        <f t="shared" si="16"/>
        <v>0</v>
      </c>
      <c r="E80" s="5">
        <f t="shared" si="14"/>
        <v>0</v>
      </c>
      <c r="F80" s="5">
        <f t="shared" si="14"/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" customHeight="1">
      <c r="A81" s="32" t="s">
        <v>84</v>
      </c>
      <c r="B81" s="25" t="s">
        <v>6</v>
      </c>
      <c r="C81" s="5">
        <f>G81+K81+O81</f>
        <v>687.4</v>
      </c>
      <c r="D81" s="5">
        <f t="shared" si="16"/>
        <v>1362.9</v>
      </c>
      <c r="E81" s="5">
        <f t="shared" ref="E81:F83" si="18">I81+M81+Q81</f>
        <v>0</v>
      </c>
      <c r="F81" s="5">
        <f t="shared" si="18"/>
        <v>0</v>
      </c>
      <c r="G81" s="5"/>
      <c r="H81" s="5"/>
      <c r="I81" s="5"/>
      <c r="J81" s="5"/>
      <c r="K81" s="5"/>
      <c r="L81" s="5"/>
      <c r="M81" s="5"/>
      <c r="N81" s="5"/>
      <c r="O81" s="5">
        <f>654.4+33</f>
        <v>687.4</v>
      </c>
      <c r="P81" s="5">
        <f>60.9+1302</f>
        <v>1362.9</v>
      </c>
      <c r="Q81" s="5"/>
      <c r="R81" s="5"/>
    </row>
    <row r="82" spans="1:18" ht="52.5" customHeight="1">
      <c r="A82" s="21">
        <v>7</v>
      </c>
      <c r="B82" s="1" t="s">
        <v>87</v>
      </c>
      <c r="C82" s="2">
        <f>G82+K82+O82</f>
        <v>1723.4</v>
      </c>
      <c r="D82" s="2">
        <f t="shared" si="16"/>
        <v>3487</v>
      </c>
      <c r="E82" s="2">
        <f t="shared" si="18"/>
        <v>0</v>
      </c>
      <c r="F82" s="2">
        <f t="shared" si="18"/>
        <v>0</v>
      </c>
      <c r="G82" s="2"/>
      <c r="H82" s="2"/>
      <c r="I82" s="2"/>
      <c r="J82" s="2"/>
      <c r="K82" s="2"/>
      <c r="L82" s="2"/>
      <c r="M82" s="2"/>
      <c r="N82" s="2"/>
      <c r="O82" s="2">
        <v>1723.4</v>
      </c>
      <c r="P82" s="2">
        <v>3487</v>
      </c>
      <c r="Q82" s="2"/>
      <c r="R82" s="2"/>
    </row>
    <row r="83" spans="1:18" ht="51.75" customHeight="1">
      <c r="A83" s="22" t="s">
        <v>111</v>
      </c>
      <c r="B83" s="9" t="s">
        <v>76</v>
      </c>
      <c r="C83" s="5">
        <f>G83+K83+O83</f>
        <v>738.1</v>
      </c>
      <c r="D83" s="5">
        <f>H83+L83+P83</f>
        <v>1479.8</v>
      </c>
      <c r="E83" s="5">
        <f t="shared" si="18"/>
        <v>0</v>
      </c>
      <c r="F83" s="5">
        <f t="shared" si="18"/>
        <v>0</v>
      </c>
      <c r="G83" s="5"/>
      <c r="H83" s="5"/>
      <c r="I83" s="5"/>
      <c r="J83" s="5"/>
      <c r="K83" s="5"/>
      <c r="L83" s="5"/>
      <c r="M83" s="5"/>
      <c r="N83" s="5"/>
      <c r="O83" s="7">
        <v>738.1</v>
      </c>
      <c r="P83" s="5">
        <v>1479.8</v>
      </c>
      <c r="Q83" s="5"/>
      <c r="R83" s="5"/>
    </row>
    <row r="84" spans="1:18" ht="28.5" customHeight="1">
      <c r="A84" s="47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>
      <c r="B85" s="35"/>
    </row>
    <row r="86" spans="1:18">
      <c r="B86" s="35"/>
    </row>
    <row r="88" spans="1:18">
      <c r="B88" s="34"/>
    </row>
  </sheetData>
  <mergeCells count="23">
    <mergeCell ref="B84:R84"/>
    <mergeCell ref="A2:R2"/>
    <mergeCell ref="A4:A5"/>
    <mergeCell ref="B4:B5"/>
    <mergeCell ref="C4:F4"/>
    <mergeCell ref="G4:J4"/>
    <mergeCell ref="K4:N4"/>
    <mergeCell ref="O4:R4"/>
    <mergeCell ref="A3:R3"/>
    <mergeCell ref="A63:R63"/>
    <mergeCell ref="A33:R33"/>
    <mergeCell ref="A34:A35"/>
    <mergeCell ref="B34:B35"/>
    <mergeCell ref="C34:F34"/>
    <mergeCell ref="G34:J34"/>
    <mergeCell ref="K34:N34"/>
    <mergeCell ref="O34:R34"/>
    <mergeCell ref="A64:A65"/>
    <mergeCell ref="B64:B65"/>
    <mergeCell ref="C64:F64"/>
    <mergeCell ref="G64:J64"/>
    <mergeCell ref="K64:N64"/>
    <mergeCell ref="O64:R64"/>
  </mergeCells>
  <pageMargins left="0.19685039370078741" right="0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99"/>
  <sheetViews>
    <sheetView tabSelected="1" workbookViewId="0">
      <pane xSplit="2" ySplit="7" topLeftCell="C59" activePane="bottomRight" state="frozen"/>
      <selection pane="topRight" activeCell="C1" sqref="C1"/>
      <selection pane="bottomLeft" activeCell="A7" sqref="A7"/>
      <selection pane="bottomRight" activeCell="D97" sqref="D97"/>
    </sheetView>
  </sheetViews>
  <sheetFormatPr defaultRowHeight="12"/>
  <cols>
    <col min="1" max="1" width="4.140625" style="17" customWidth="1"/>
    <col min="2" max="2" width="27.85546875" style="17" customWidth="1"/>
    <col min="3" max="3" width="12.28515625" style="17" customWidth="1"/>
    <col min="4" max="4" width="13.140625" style="17" customWidth="1"/>
    <col min="5" max="5" width="12.140625" style="17" customWidth="1"/>
    <col min="6" max="6" width="10.7109375" style="17" customWidth="1"/>
    <col min="7" max="8" width="13.7109375" style="17" customWidth="1"/>
    <col min="9" max="9" width="12.5703125" style="17" customWidth="1"/>
    <col min="10" max="10" width="14.85546875" style="17" customWidth="1"/>
    <col min="11" max="16384" width="9.140625" style="17"/>
  </cols>
  <sheetData>
    <row r="1" spans="1:10"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70" t="s">
        <v>114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70" t="s">
        <v>115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9.25" customHeight="1">
      <c r="A4" s="81" t="s">
        <v>113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7.2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1" customHeight="1">
      <c r="A6" s="73" t="s">
        <v>17</v>
      </c>
      <c r="B6" s="74" t="s">
        <v>16</v>
      </c>
      <c r="C6" s="75" t="s">
        <v>59</v>
      </c>
      <c r="D6" s="76"/>
      <c r="E6" s="76"/>
      <c r="F6" s="77"/>
      <c r="G6" s="75" t="s">
        <v>94</v>
      </c>
      <c r="H6" s="76"/>
      <c r="I6" s="76"/>
      <c r="J6" s="77"/>
    </row>
    <row r="7" spans="1:10" ht="33" customHeight="1">
      <c r="A7" s="73"/>
      <c r="B7" s="74"/>
      <c r="C7" s="19" t="s">
        <v>70</v>
      </c>
      <c r="D7" s="20" t="s">
        <v>71</v>
      </c>
      <c r="E7" s="19" t="s">
        <v>72</v>
      </c>
      <c r="F7" s="19" t="s">
        <v>73</v>
      </c>
      <c r="G7" s="19" t="s">
        <v>70</v>
      </c>
      <c r="H7" s="20" t="s">
        <v>71</v>
      </c>
      <c r="I7" s="19" t="s">
        <v>72</v>
      </c>
      <c r="J7" s="19" t="s">
        <v>73</v>
      </c>
    </row>
    <row r="8" spans="1:10" s="39" customFormat="1" ht="12.7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</row>
    <row r="9" spans="1:10" ht="15" customHeight="1">
      <c r="A9" s="21" t="s">
        <v>33</v>
      </c>
      <c r="B9" s="1" t="s">
        <v>7</v>
      </c>
      <c r="C9" s="3">
        <f t="shared" ref="C9:F10" si="0">G9</f>
        <v>10</v>
      </c>
      <c r="D9" s="3">
        <f t="shared" si="0"/>
        <v>10</v>
      </c>
      <c r="E9" s="3">
        <f t="shared" si="0"/>
        <v>0</v>
      </c>
      <c r="F9" s="3">
        <f t="shared" si="0"/>
        <v>0</v>
      </c>
      <c r="G9" s="10">
        <v>10</v>
      </c>
      <c r="H9" s="11">
        <v>10</v>
      </c>
      <c r="I9" s="3"/>
      <c r="J9" s="3"/>
    </row>
    <row r="10" spans="1:10" ht="38.25" customHeight="1">
      <c r="A10" s="21" t="s">
        <v>32</v>
      </c>
      <c r="B10" s="1" t="s">
        <v>18</v>
      </c>
      <c r="C10" s="2">
        <f t="shared" si="0"/>
        <v>359.5</v>
      </c>
      <c r="D10" s="2">
        <f t="shared" si="0"/>
        <v>373.6</v>
      </c>
      <c r="E10" s="3">
        <f t="shared" si="0"/>
        <v>0</v>
      </c>
      <c r="F10" s="3">
        <f t="shared" si="0"/>
        <v>0</v>
      </c>
      <c r="G10" s="4">
        <f>G12+G13+G14+G23+G24+G25</f>
        <v>359.5</v>
      </c>
      <c r="H10" s="4">
        <f>H12+H13+H14+H23+H24+H25</f>
        <v>373.6</v>
      </c>
      <c r="I10" s="4">
        <f>I12+I13+I14+I23+I24+I25</f>
        <v>0</v>
      </c>
      <c r="J10" s="4">
        <f>J12+J13+J14+J23+J24+J25</f>
        <v>0</v>
      </c>
    </row>
    <row r="11" spans="1:10" ht="15" customHeight="1">
      <c r="A11" s="22"/>
      <c r="B11" s="23" t="s">
        <v>0</v>
      </c>
      <c r="C11" s="5"/>
      <c r="D11" s="5"/>
      <c r="E11" s="5"/>
      <c r="F11" s="5"/>
      <c r="G11" s="6"/>
      <c r="H11" s="6"/>
      <c r="I11" s="6"/>
      <c r="J11" s="7"/>
    </row>
    <row r="12" spans="1:10" ht="15" customHeight="1">
      <c r="A12" s="22" t="s">
        <v>19</v>
      </c>
      <c r="B12" s="24" t="s">
        <v>1</v>
      </c>
      <c r="C12" s="4">
        <f t="shared" ref="C12:F14" si="1">G12</f>
        <v>10</v>
      </c>
      <c r="D12" s="4">
        <f t="shared" si="1"/>
        <v>10</v>
      </c>
      <c r="E12" s="3">
        <f t="shared" si="1"/>
        <v>0</v>
      </c>
      <c r="F12" s="3">
        <f t="shared" si="1"/>
        <v>0</v>
      </c>
      <c r="G12" s="8">
        <v>10</v>
      </c>
      <c r="H12" s="6">
        <v>10</v>
      </c>
      <c r="I12" s="6"/>
      <c r="J12" s="7"/>
    </row>
    <row r="13" spans="1:10" ht="28.5" customHeight="1">
      <c r="A13" s="22" t="s">
        <v>20</v>
      </c>
      <c r="B13" s="25" t="s">
        <v>2</v>
      </c>
      <c r="C13" s="2">
        <f t="shared" si="1"/>
        <v>93.5</v>
      </c>
      <c r="D13" s="2">
        <f t="shared" si="1"/>
        <v>93</v>
      </c>
      <c r="E13" s="3">
        <f t="shared" si="1"/>
        <v>0</v>
      </c>
      <c r="F13" s="3">
        <f t="shared" si="1"/>
        <v>0</v>
      </c>
      <c r="G13" s="5">
        <f>93.5</f>
        <v>93.5</v>
      </c>
      <c r="H13" s="7">
        <f>89.5+3.5</f>
        <v>93</v>
      </c>
      <c r="I13" s="7"/>
      <c r="J13" s="5"/>
    </row>
    <row r="14" spans="1:10" ht="15" customHeight="1">
      <c r="A14" s="22" t="s">
        <v>21</v>
      </c>
      <c r="B14" s="25" t="s">
        <v>62</v>
      </c>
      <c r="C14" s="61">
        <f t="shared" si="1"/>
        <v>79</v>
      </c>
      <c r="D14" s="2">
        <f t="shared" si="1"/>
        <v>80.7</v>
      </c>
      <c r="E14" s="3">
        <f t="shared" si="1"/>
        <v>0</v>
      </c>
      <c r="F14" s="3">
        <f t="shared" si="1"/>
        <v>0</v>
      </c>
      <c r="G14" s="8">
        <f>79</f>
        <v>79</v>
      </c>
      <c r="H14" s="6">
        <f>71.5+9.2</f>
        <v>80.7</v>
      </c>
      <c r="I14" s="6"/>
      <c r="J14" s="6"/>
    </row>
    <row r="15" spans="1:10" ht="15" customHeight="1">
      <c r="A15" s="22"/>
      <c r="B15" s="25" t="s">
        <v>65</v>
      </c>
      <c r="C15" s="5"/>
      <c r="D15" s="5"/>
      <c r="E15" s="5"/>
      <c r="F15" s="5"/>
      <c r="G15" s="8"/>
      <c r="H15" s="6"/>
      <c r="I15" s="6"/>
      <c r="J15" s="7"/>
    </row>
    <row r="16" spans="1:10" ht="15" customHeight="1">
      <c r="A16" s="22" t="s">
        <v>22</v>
      </c>
      <c r="B16" s="25" t="s">
        <v>63</v>
      </c>
      <c r="C16" s="5"/>
      <c r="D16" s="5"/>
      <c r="E16" s="5"/>
      <c r="F16" s="5"/>
      <c r="G16" s="8"/>
      <c r="H16" s="6"/>
      <c r="I16" s="6"/>
      <c r="J16" s="7"/>
    </row>
    <row r="17" spans="1:10" ht="15" customHeight="1">
      <c r="A17" s="22"/>
      <c r="B17" s="26" t="s">
        <v>64</v>
      </c>
      <c r="C17" s="5"/>
      <c r="D17" s="5"/>
      <c r="E17" s="5"/>
      <c r="F17" s="5"/>
      <c r="G17" s="8"/>
      <c r="H17" s="6"/>
      <c r="I17" s="6"/>
      <c r="J17" s="6"/>
    </row>
    <row r="18" spans="1:10" ht="15" customHeight="1">
      <c r="B18" s="26" t="s">
        <v>66</v>
      </c>
      <c r="C18" s="5"/>
      <c r="D18" s="5"/>
      <c r="E18" s="5"/>
      <c r="F18" s="5"/>
      <c r="G18" s="8"/>
      <c r="H18" s="6"/>
      <c r="I18" s="6"/>
      <c r="J18" s="7"/>
    </row>
    <row r="19" spans="1:10" ht="15" customHeight="1">
      <c r="A19" s="22" t="s">
        <v>23</v>
      </c>
      <c r="B19" s="25" t="s">
        <v>103</v>
      </c>
      <c r="C19" s="2">
        <f t="shared" ref="C19:F26" si="2">G19</f>
        <v>5</v>
      </c>
      <c r="D19" s="2">
        <f t="shared" si="2"/>
        <v>5</v>
      </c>
      <c r="E19" s="3">
        <f t="shared" si="2"/>
        <v>0</v>
      </c>
      <c r="F19" s="3">
        <f t="shared" si="2"/>
        <v>0</v>
      </c>
      <c r="G19" s="8">
        <f>G21+G22</f>
        <v>5</v>
      </c>
      <c r="H19" s="6">
        <f>3+2</f>
        <v>5</v>
      </c>
      <c r="I19" s="6">
        <f>I21+I22</f>
        <v>0</v>
      </c>
      <c r="J19" s="6">
        <f>J21+J22</f>
        <v>0</v>
      </c>
    </row>
    <row r="20" spans="1:10" ht="15" customHeight="1">
      <c r="A20" s="22"/>
      <c r="B20" s="25" t="s">
        <v>14</v>
      </c>
      <c r="C20" s="2">
        <f t="shared" si="2"/>
        <v>0</v>
      </c>
      <c r="D20" s="2">
        <f t="shared" si="2"/>
        <v>0</v>
      </c>
      <c r="E20" s="3">
        <f t="shared" si="2"/>
        <v>0</v>
      </c>
      <c r="F20" s="3">
        <f t="shared" si="2"/>
        <v>0</v>
      </c>
      <c r="G20" s="5"/>
      <c r="H20" s="7"/>
      <c r="I20" s="7"/>
      <c r="J20" s="5"/>
    </row>
    <row r="21" spans="1:10" ht="15" customHeight="1">
      <c r="A21" s="22"/>
      <c r="B21" s="25" t="s">
        <v>69</v>
      </c>
      <c r="C21" s="2">
        <f t="shared" si="2"/>
        <v>5</v>
      </c>
      <c r="D21" s="2">
        <f t="shared" si="2"/>
        <v>5</v>
      </c>
      <c r="E21" s="3">
        <f t="shared" si="2"/>
        <v>0</v>
      </c>
      <c r="F21" s="3">
        <f t="shared" si="2"/>
        <v>0</v>
      </c>
      <c r="G21" s="5">
        <v>5</v>
      </c>
      <c r="H21" s="7">
        <v>5</v>
      </c>
      <c r="I21" s="7"/>
      <c r="J21" s="5"/>
    </row>
    <row r="22" spans="1:10" ht="15" customHeight="1">
      <c r="A22" s="22"/>
      <c r="B22" s="25" t="s">
        <v>13</v>
      </c>
      <c r="C22" s="2">
        <f t="shared" si="2"/>
        <v>0</v>
      </c>
      <c r="D22" s="2">
        <f t="shared" si="2"/>
        <v>0</v>
      </c>
      <c r="E22" s="3">
        <f t="shared" si="2"/>
        <v>0</v>
      </c>
      <c r="F22" s="3">
        <f t="shared" si="2"/>
        <v>0</v>
      </c>
      <c r="G22" s="5"/>
      <c r="H22" s="7"/>
      <c r="I22" s="7"/>
      <c r="J22" s="5"/>
    </row>
    <row r="23" spans="1:10" ht="15" customHeight="1">
      <c r="A23" s="22" t="s">
        <v>26</v>
      </c>
      <c r="B23" s="25" t="s">
        <v>60</v>
      </c>
      <c r="C23" s="2">
        <f t="shared" si="2"/>
        <v>2</v>
      </c>
      <c r="D23" s="2">
        <f t="shared" si="2"/>
        <v>2</v>
      </c>
      <c r="E23" s="3">
        <f t="shared" si="2"/>
        <v>0</v>
      </c>
      <c r="F23" s="3">
        <f t="shared" si="2"/>
        <v>0</v>
      </c>
      <c r="G23" s="8">
        <v>2</v>
      </c>
      <c r="H23" s="6">
        <v>2</v>
      </c>
      <c r="I23" s="6"/>
      <c r="J23" s="5"/>
    </row>
    <row r="24" spans="1:10" ht="15" customHeight="1">
      <c r="A24" s="22" t="s">
        <v>27</v>
      </c>
      <c r="B24" s="25" t="s">
        <v>61</v>
      </c>
      <c r="C24" s="2">
        <f t="shared" si="2"/>
        <v>26.5</v>
      </c>
      <c r="D24" s="2">
        <f t="shared" si="2"/>
        <v>31</v>
      </c>
      <c r="E24" s="3">
        <f t="shared" si="2"/>
        <v>0</v>
      </c>
      <c r="F24" s="3">
        <f t="shared" si="2"/>
        <v>0</v>
      </c>
      <c r="G24" s="8">
        <v>26.5</v>
      </c>
      <c r="H24" s="6">
        <f>23.2+7.8</f>
        <v>31</v>
      </c>
      <c r="I24" s="6"/>
      <c r="J24" s="5"/>
    </row>
    <row r="25" spans="1:10" ht="15" customHeight="1">
      <c r="A25" s="22" t="s">
        <v>28</v>
      </c>
      <c r="B25" s="25" t="s">
        <v>6</v>
      </c>
      <c r="C25" s="2">
        <f t="shared" si="2"/>
        <v>148.5</v>
      </c>
      <c r="D25" s="2">
        <f t="shared" si="2"/>
        <v>156.9</v>
      </c>
      <c r="E25" s="3">
        <f t="shared" si="2"/>
        <v>0</v>
      </c>
      <c r="F25" s="3">
        <f t="shared" si="2"/>
        <v>0</v>
      </c>
      <c r="G25" s="5">
        <f>145+3.5</f>
        <v>148.5</v>
      </c>
      <c r="H25" s="7">
        <f>152.5+4.4</f>
        <v>156.9</v>
      </c>
      <c r="I25" s="7"/>
      <c r="J25" s="5"/>
    </row>
    <row r="26" spans="1:10" ht="42" customHeight="1">
      <c r="A26" s="21" t="s">
        <v>31</v>
      </c>
      <c r="B26" s="1" t="s">
        <v>99</v>
      </c>
      <c r="C26" s="2">
        <f t="shared" si="2"/>
        <v>336</v>
      </c>
      <c r="D26" s="2">
        <f t="shared" si="2"/>
        <v>348.7</v>
      </c>
      <c r="E26" s="3">
        <f t="shared" si="2"/>
        <v>0</v>
      </c>
      <c r="F26" s="3">
        <f t="shared" si="2"/>
        <v>0</v>
      </c>
      <c r="G26" s="2">
        <f>G28+G36+G37+G46+G47+G48</f>
        <v>336</v>
      </c>
      <c r="H26" s="2">
        <f>H28+H36+H37+H46+H47+H48</f>
        <v>348.7</v>
      </c>
      <c r="I26" s="2">
        <f>I28+I36+I37+I46+I47+I48</f>
        <v>0</v>
      </c>
      <c r="J26" s="2">
        <f>J28+J36+J37+J46+J47+J48</f>
        <v>0</v>
      </c>
    </row>
    <row r="27" spans="1:10" ht="15" customHeight="1">
      <c r="A27" s="27"/>
      <c r="B27" s="23" t="s">
        <v>0</v>
      </c>
      <c r="C27" s="5"/>
      <c r="D27" s="5"/>
      <c r="E27" s="9"/>
      <c r="F27" s="9"/>
      <c r="G27" s="10"/>
      <c r="H27" s="10"/>
      <c r="I27" s="10"/>
      <c r="J27" s="10"/>
    </row>
    <row r="28" spans="1:10" ht="15" customHeight="1">
      <c r="A28" s="22" t="s">
        <v>34</v>
      </c>
      <c r="B28" s="24" t="s">
        <v>1</v>
      </c>
      <c r="C28" s="2">
        <f>G28</f>
        <v>10</v>
      </c>
      <c r="D28" s="2">
        <f>H28</f>
        <v>10</v>
      </c>
      <c r="E28" s="3">
        <f>I28</f>
        <v>0</v>
      </c>
      <c r="F28" s="3">
        <f>J28</f>
        <v>0</v>
      </c>
      <c r="G28" s="8">
        <v>10</v>
      </c>
      <c r="H28" s="5">
        <v>10</v>
      </c>
      <c r="I28" s="5"/>
      <c r="J28" s="5"/>
    </row>
    <row r="29" spans="1:10" ht="15" customHeight="1">
      <c r="A29" s="41"/>
      <c r="B29" s="42"/>
      <c r="C29" s="43"/>
      <c r="D29" s="43"/>
      <c r="E29" s="44"/>
      <c r="F29" s="44"/>
      <c r="G29" s="45"/>
      <c r="H29" s="46"/>
      <c r="I29" s="46"/>
      <c r="J29" s="46"/>
    </row>
    <row r="30" spans="1:10" ht="15" customHeight="1">
      <c r="A30" s="41"/>
      <c r="B30" s="42"/>
      <c r="C30" s="43"/>
      <c r="D30" s="43"/>
      <c r="E30" s="44"/>
      <c r="F30" s="44"/>
      <c r="G30" s="45"/>
      <c r="H30" s="46"/>
      <c r="I30" s="46"/>
      <c r="J30" s="46"/>
    </row>
    <row r="31" spans="1:10" s="47" customFormat="1" ht="15" customHeight="1">
      <c r="A31" s="41"/>
      <c r="B31" s="42"/>
      <c r="C31" s="43"/>
      <c r="D31" s="43"/>
      <c r="E31" s="44"/>
      <c r="F31" s="44"/>
      <c r="G31" s="45"/>
      <c r="H31" s="46"/>
      <c r="I31" s="46"/>
      <c r="J31" s="46"/>
    </row>
    <row r="32" spans="1:10" s="47" customFormat="1" ht="15" customHeight="1">
      <c r="A32" s="72" t="s">
        <v>116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4.25" customHeight="1">
      <c r="A33" s="73" t="s">
        <v>17</v>
      </c>
      <c r="B33" s="74" t="s">
        <v>16</v>
      </c>
      <c r="C33" s="75" t="s">
        <v>59</v>
      </c>
      <c r="D33" s="76"/>
      <c r="E33" s="76"/>
      <c r="F33" s="77"/>
      <c r="G33" s="75" t="s">
        <v>94</v>
      </c>
      <c r="H33" s="76"/>
      <c r="I33" s="76"/>
      <c r="J33" s="77"/>
    </row>
    <row r="34" spans="1:10" ht="20.25" customHeight="1">
      <c r="A34" s="73"/>
      <c r="B34" s="74"/>
      <c r="C34" s="37" t="s">
        <v>70</v>
      </c>
      <c r="D34" s="20" t="s">
        <v>71</v>
      </c>
      <c r="E34" s="37" t="s">
        <v>72</v>
      </c>
      <c r="F34" s="37" t="s">
        <v>73</v>
      </c>
      <c r="G34" s="37" t="s">
        <v>70</v>
      </c>
      <c r="H34" s="20" t="s">
        <v>71</v>
      </c>
      <c r="I34" s="37" t="s">
        <v>72</v>
      </c>
      <c r="J34" s="37" t="s">
        <v>73</v>
      </c>
    </row>
    <row r="35" spans="1:10" s="39" customFormat="1" ht="12.75" customHeight="1">
      <c r="A35" s="40">
        <v>1</v>
      </c>
      <c r="B35" s="40">
        <v>2</v>
      </c>
      <c r="C35" s="40">
        <v>3</v>
      </c>
      <c r="D35" s="40">
        <v>4</v>
      </c>
      <c r="E35" s="40">
        <v>5</v>
      </c>
      <c r="F35" s="40">
        <v>6</v>
      </c>
      <c r="G35" s="40">
        <v>7</v>
      </c>
      <c r="H35" s="40">
        <v>8</v>
      </c>
      <c r="I35" s="40">
        <v>9</v>
      </c>
      <c r="J35" s="40">
        <v>10</v>
      </c>
    </row>
    <row r="36" spans="1:10" ht="35.25" customHeight="1">
      <c r="A36" s="22" t="s">
        <v>35</v>
      </c>
      <c r="B36" s="25" t="s">
        <v>2</v>
      </c>
      <c r="C36" s="59">
        <f t="shared" ref="C36:F37" si="3">G36</f>
        <v>90</v>
      </c>
      <c r="D36" s="2">
        <f t="shared" si="3"/>
        <v>89.5</v>
      </c>
      <c r="E36" s="3">
        <f t="shared" si="3"/>
        <v>0</v>
      </c>
      <c r="F36" s="3">
        <f t="shared" si="3"/>
        <v>0</v>
      </c>
      <c r="G36" s="5">
        <v>90</v>
      </c>
      <c r="H36" s="5">
        <v>89.5</v>
      </c>
      <c r="I36" s="5"/>
      <c r="J36" s="5"/>
    </row>
    <row r="37" spans="1:10" ht="12" customHeight="1">
      <c r="A37" s="22" t="s">
        <v>36</v>
      </c>
      <c r="B37" s="25" t="s">
        <v>62</v>
      </c>
      <c r="C37" s="2">
        <f t="shared" si="3"/>
        <v>69</v>
      </c>
      <c r="D37" s="2">
        <f t="shared" si="3"/>
        <v>71.5</v>
      </c>
      <c r="E37" s="3">
        <f t="shared" si="3"/>
        <v>0</v>
      </c>
      <c r="F37" s="3">
        <f t="shared" si="3"/>
        <v>0</v>
      </c>
      <c r="G37" s="8">
        <v>69</v>
      </c>
      <c r="H37" s="5">
        <v>71.5</v>
      </c>
      <c r="I37" s="5"/>
      <c r="J37" s="5"/>
    </row>
    <row r="38" spans="1:10" ht="13.5" customHeight="1">
      <c r="A38" s="22"/>
      <c r="B38" s="25" t="s">
        <v>65</v>
      </c>
      <c r="C38" s="5"/>
      <c r="D38" s="5"/>
      <c r="E38" s="5"/>
      <c r="F38" s="5"/>
      <c r="G38" s="8"/>
      <c r="H38" s="5"/>
      <c r="I38" s="5"/>
      <c r="J38" s="5"/>
    </row>
    <row r="39" spans="1:10" ht="12.75" customHeight="1">
      <c r="A39" s="22" t="s">
        <v>37</v>
      </c>
      <c r="B39" s="25" t="s">
        <v>63</v>
      </c>
      <c r="C39" s="2">
        <f>G39</f>
        <v>0</v>
      </c>
      <c r="D39" s="2">
        <f>H39</f>
        <v>0</v>
      </c>
      <c r="E39" s="3">
        <f>I39</f>
        <v>0</v>
      </c>
      <c r="F39" s="3">
        <f>J39</f>
        <v>0</v>
      </c>
      <c r="G39" s="8"/>
      <c r="H39" s="5"/>
      <c r="I39" s="5"/>
      <c r="J39" s="5"/>
    </row>
    <row r="40" spans="1:10" ht="12" customHeight="1">
      <c r="A40" s="22"/>
      <c r="B40" s="26" t="s">
        <v>67</v>
      </c>
      <c r="C40" s="5"/>
      <c r="D40" s="5"/>
      <c r="E40" s="5"/>
      <c r="F40" s="5"/>
      <c r="G40" s="8"/>
      <c r="H40" s="5"/>
      <c r="I40" s="5"/>
      <c r="J40" s="5"/>
    </row>
    <row r="41" spans="1:10" ht="15" customHeight="1">
      <c r="A41" s="22"/>
      <c r="B41" s="26" t="s">
        <v>68</v>
      </c>
      <c r="C41" s="2">
        <f t="shared" ref="C41:F42" si="4">G41</f>
        <v>0</v>
      </c>
      <c r="D41" s="2">
        <f t="shared" si="4"/>
        <v>0</v>
      </c>
      <c r="E41" s="3">
        <f t="shared" si="4"/>
        <v>0</v>
      </c>
      <c r="F41" s="3">
        <f t="shared" si="4"/>
        <v>0</v>
      </c>
      <c r="G41" s="8"/>
      <c r="H41" s="5"/>
      <c r="I41" s="5"/>
      <c r="J41" s="5"/>
    </row>
    <row r="42" spans="1:10" ht="15" customHeight="1">
      <c r="A42" s="22" t="s">
        <v>38</v>
      </c>
      <c r="B42" s="26" t="s">
        <v>103</v>
      </c>
      <c r="C42" s="2">
        <f t="shared" si="4"/>
        <v>3</v>
      </c>
      <c r="D42" s="2">
        <f t="shared" si="4"/>
        <v>3</v>
      </c>
      <c r="E42" s="3">
        <f t="shared" si="4"/>
        <v>0</v>
      </c>
      <c r="F42" s="3">
        <f t="shared" si="4"/>
        <v>0</v>
      </c>
      <c r="G42" s="8">
        <f>G44+G45</f>
        <v>3</v>
      </c>
      <c r="H42" s="5">
        <f>H44+H45</f>
        <v>3</v>
      </c>
      <c r="I42" s="5">
        <f>I44+I45</f>
        <v>0</v>
      </c>
      <c r="J42" s="5">
        <f>J44+J45</f>
        <v>0</v>
      </c>
    </row>
    <row r="43" spans="1:10" ht="9" customHeight="1">
      <c r="A43" s="22"/>
      <c r="B43" s="25" t="s">
        <v>95</v>
      </c>
      <c r="C43" s="5"/>
      <c r="D43" s="5"/>
      <c r="E43" s="5"/>
      <c r="F43" s="5"/>
      <c r="G43" s="5"/>
      <c r="H43" s="5"/>
      <c r="I43" s="5"/>
      <c r="J43" s="5"/>
    </row>
    <row r="44" spans="1:10" ht="15" customHeight="1">
      <c r="A44" s="22"/>
      <c r="B44" s="25" t="s">
        <v>98</v>
      </c>
      <c r="C44" s="2">
        <f t="shared" ref="C44:F51" si="5">G44</f>
        <v>3</v>
      </c>
      <c r="D44" s="2">
        <f t="shared" si="5"/>
        <v>3</v>
      </c>
      <c r="E44" s="3">
        <f t="shared" si="5"/>
        <v>0</v>
      </c>
      <c r="F44" s="3">
        <f t="shared" si="5"/>
        <v>0</v>
      </c>
      <c r="G44" s="5">
        <v>3</v>
      </c>
      <c r="H44" s="11">
        <v>3</v>
      </c>
      <c r="I44" s="11"/>
      <c r="J44" s="7"/>
    </row>
    <row r="45" spans="1:10" ht="15" customHeight="1">
      <c r="A45" s="22"/>
      <c r="B45" s="25" t="s">
        <v>96</v>
      </c>
      <c r="C45" s="2">
        <f t="shared" si="5"/>
        <v>0</v>
      </c>
      <c r="D45" s="2">
        <f t="shared" si="5"/>
        <v>0</v>
      </c>
      <c r="E45" s="3">
        <f t="shared" si="5"/>
        <v>0</v>
      </c>
      <c r="F45" s="3">
        <f t="shared" si="5"/>
        <v>0</v>
      </c>
      <c r="G45" s="5"/>
      <c r="H45" s="11"/>
      <c r="I45" s="11"/>
      <c r="J45" s="11"/>
    </row>
    <row r="46" spans="1:10" ht="15" customHeight="1">
      <c r="A46" s="22" t="s">
        <v>41</v>
      </c>
      <c r="B46" s="25" t="s">
        <v>60</v>
      </c>
      <c r="C46" s="2">
        <f t="shared" si="5"/>
        <v>2</v>
      </c>
      <c r="D46" s="2">
        <f t="shared" si="5"/>
        <v>2</v>
      </c>
      <c r="E46" s="3">
        <f t="shared" si="5"/>
        <v>0</v>
      </c>
      <c r="F46" s="3">
        <f t="shared" si="5"/>
        <v>0</v>
      </c>
      <c r="G46" s="8">
        <v>2</v>
      </c>
      <c r="H46" s="11">
        <v>2</v>
      </c>
      <c r="I46" s="11"/>
      <c r="J46" s="11"/>
    </row>
    <row r="47" spans="1:10" ht="15" customHeight="1">
      <c r="A47" s="22" t="s">
        <v>42</v>
      </c>
      <c r="B47" s="25" t="s">
        <v>61</v>
      </c>
      <c r="C47" s="2">
        <f t="shared" si="5"/>
        <v>20</v>
      </c>
      <c r="D47" s="2">
        <f t="shared" si="5"/>
        <v>23.2</v>
      </c>
      <c r="E47" s="3">
        <f t="shared" si="5"/>
        <v>0</v>
      </c>
      <c r="F47" s="3">
        <f t="shared" si="5"/>
        <v>0</v>
      </c>
      <c r="G47" s="8">
        <v>20</v>
      </c>
      <c r="H47" s="7">
        <v>23.2</v>
      </c>
      <c r="I47" s="11"/>
      <c r="J47" s="11"/>
    </row>
    <row r="48" spans="1:10" ht="15" customHeight="1">
      <c r="A48" s="22" t="s">
        <v>43</v>
      </c>
      <c r="B48" s="25" t="s">
        <v>6</v>
      </c>
      <c r="C48" s="2">
        <f t="shared" si="5"/>
        <v>145</v>
      </c>
      <c r="D48" s="2">
        <f t="shared" si="5"/>
        <v>152.5</v>
      </c>
      <c r="E48" s="3">
        <f t="shared" si="5"/>
        <v>0</v>
      </c>
      <c r="F48" s="3">
        <f t="shared" si="5"/>
        <v>0</v>
      </c>
      <c r="G48" s="5">
        <v>145</v>
      </c>
      <c r="H48" s="7">
        <v>152.5</v>
      </c>
      <c r="I48" s="11"/>
      <c r="J48" s="11"/>
    </row>
    <row r="49" spans="1:10" ht="34.5" customHeight="1">
      <c r="A49" s="21" t="s">
        <v>46</v>
      </c>
      <c r="B49" s="1" t="s">
        <v>100</v>
      </c>
      <c r="C49" s="2">
        <f t="shared" si="5"/>
        <v>65712.399999999994</v>
      </c>
      <c r="D49" s="2">
        <f t="shared" si="5"/>
        <v>71234.600000000006</v>
      </c>
      <c r="E49" s="3">
        <f t="shared" si="5"/>
        <v>0</v>
      </c>
      <c r="F49" s="3">
        <f t="shared" si="5"/>
        <v>0</v>
      </c>
      <c r="G49" s="2">
        <v>65712.399999999994</v>
      </c>
      <c r="H49" s="2">
        <v>71234.600000000006</v>
      </c>
      <c r="I49" s="2"/>
      <c r="J49" s="2"/>
    </row>
    <row r="50" spans="1:10" ht="25.5" customHeight="1">
      <c r="A50" s="22" t="s">
        <v>47</v>
      </c>
      <c r="B50" s="9" t="s">
        <v>97</v>
      </c>
      <c r="C50" s="2">
        <f t="shared" si="5"/>
        <v>13124.1</v>
      </c>
      <c r="D50" s="2">
        <f t="shared" si="5"/>
        <v>15612.3</v>
      </c>
      <c r="E50" s="3">
        <f t="shared" si="5"/>
        <v>0</v>
      </c>
      <c r="F50" s="3">
        <f t="shared" si="5"/>
        <v>0</v>
      </c>
      <c r="G50" s="5">
        <v>13124.1</v>
      </c>
      <c r="H50" s="5">
        <v>15612.3</v>
      </c>
      <c r="I50" s="5"/>
      <c r="J50" s="5"/>
    </row>
    <row r="51" spans="1:10" ht="39" customHeight="1">
      <c r="A51" s="21" t="s">
        <v>48</v>
      </c>
      <c r="B51" s="1" t="s">
        <v>74</v>
      </c>
      <c r="C51" s="2">
        <f t="shared" si="5"/>
        <v>14457.499999999996</v>
      </c>
      <c r="D51" s="2">
        <f t="shared" si="5"/>
        <v>34402.699999999997</v>
      </c>
      <c r="E51" s="3">
        <f t="shared" si="5"/>
        <v>0</v>
      </c>
      <c r="F51" s="3">
        <f t="shared" si="5"/>
        <v>0</v>
      </c>
      <c r="G51" s="1">
        <f>G57+G58+G59+G72+G73+G74</f>
        <v>14457.499999999996</v>
      </c>
      <c r="H51" s="1">
        <f>H57+H58+H59+H72+H73+H74</f>
        <v>34402.699999999997</v>
      </c>
      <c r="I51" s="1">
        <f>I57+I58+I59+I72+I73+I74</f>
        <v>0</v>
      </c>
      <c r="J51" s="1">
        <f>J57+J58+J59+J72+J73+J74</f>
        <v>0</v>
      </c>
    </row>
    <row r="52" spans="1:10" ht="15" customHeight="1">
      <c r="A52" s="22"/>
      <c r="B52" s="23" t="s">
        <v>0</v>
      </c>
      <c r="C52" s="2"/>
      <c r="D52" s="2"/>
      <c r="E52" s="1"/>
      <c r="F52" s="1"/>
      <c r="G52" s="9"/>
      <c r="H52" s="9"/>
      <c r="I52" s="9"/>
      <c r="J52" s="9"/>
    </row>
    <row r="53" spans="1:10" s="30" customFormat="1" ht="35.25" customHeight="1">
      <c r="A53" s="28"/>
      <c r="B53" s="29" t="s">
        <v>105</v>
      </c>
      <c r="C53" s="2">
        <f t="shared" ref="C53:F55" si="6">G53</f>
        <v>5900.5999999999995</v>
      </c>
      <c r="D53" s="2">
        <f t="shared" si="6"/>
        <v>14415.400000000001</v>
      </c>
      <c r="E53" s="3">
        <f t="shared" si="6"/>
        <v>0</v>
      </c>
      <c r="F53" s="3">
        <f t="shared" si="6"/>
        <v>0</v>
      </c>
      <c r="G53" s="12">
        <f>G57+G58</f>
        <v>5900.5999999999995</v>
      </c>
      <c r="H53" s="12">
        <f>2112.6+11985.7+317.1</f>
        <v>14415.400000000001</v>
      </c>
      <c r="I53" s="12"/>
      <c r="J53" s="12"/>
    </row>
    <row r="54" spans="1:10" s="30" customFormat="1" ht="37.5" customHeight="1">
      <c r="A54" s="28"/>
      <c r="B54" s="29" t="s">
        <v>106</v>
      </c>
      <c r="C54" s="2">
        <f t="shared" si="6"/>
        <v>4059.1000000000004</v>
      </c>
      <c r="D54" s="2">
        <f t="shared" si="6"/>
        <v>9560.4</v>
      </c>
      <c r="E54" s="3">
        <f t="shared" si="6"/>
        <v>0</v>
      </c>
      <c r="F54" s="3">
        <f t="shared" si="6"/>
        <v>0</v>
      </c>
      <c r="G54" s="12">
        <f>G59+G72+G73</f>
        <v>4059.1000000000004</v>
      </c>
      <c r="H54" s="12">
        <f>184.3+2095.6+6109.5+425.7+745.3</f>
        <v>9560.4</v>
      </c>
      <c r="I54" s="12"/>
      <c r="J54" s="12"/>
    </row>
    <row r="55" spans="1:10" s="30" customFormat="1" ht="33" customHeight="1">
      <c r="A55" s="28"/>
      <c r="B55" s="29" t="s">
        <v>107</v>
      </c>
      <c r="C55" s="2">
        <f t="shared" si="6"/>
        <v>4497.8</v>
      </c>
      <c r="D55" s="2">
        <f t="shared" si="6"/>
        <v>10426.9</v>
      </c>
      <c r="E55" s="3">
        <f t="shared" si="6"/>
        <v>0</v>
      </c>
      <c r="F55" s="3">
        <f t="shared" si="6"/>
        <v>0</v>
      </c>
      <c r="G55" s="12">
        <f>G74</f>
        <v>4497.8</v>
      </c>
      <c r="H55" s="12">
        <f>10149+277.9</f>
        <v>10426.9</v>
      </c>
      <c r="I55" s="12"/>
      <c r="J55" s="12"/>
    </row>
    <row r="56" spans="1:10" ht="11.25" customHeight="1">
      <c r="A56" s="22"/>
      <c r="B56" s="23" t="s">
        <v>104</v>
      </c>
      <c r="C56" s="5"/>
      <c r="D56" s="5"/>
      <c r="E56" s="5"/>
      <c r="F56" s="5"/>
      <c r="G56" s="5">
        <f>SUM(G53:G55)</f>
        <v>14457.5</v>
      </c>
      <c r="H56" s="5">
        <f>SUM(H53:H55)</f>
        <v>34402.700000000004</v>
      </c>
      <c r="I56" s="5"/>
      <c r="J56" s="5"/>
    </row>
    <row r="57" spans="1:10" ht="15" customHeight="1">
      <c r="A57" s="22" t="s">
        <v>49</v>
      </c>
      <c r="B57" s="24" t="s">
        <v>108</v>
      </c>
      <c r="C57" s="2">
        <f t="shared" ref="C57:F59" si="7">G57</f>
        <v>910.4</v>
      </c>
      <c r="D57" s="2">
        <f t="shared" si="7"/>
        <v>2112.6</v>
      </c>
      <c r="E57" s="3">
        <f t="shared" si="7"/>
        <v>0</v>
      </c>
      <c r="F57" s="3">
        <f t="shared" si="7"/>
        <v>0</v>
      </c>
      <c r="G57" s="5">
        <f>910.4</f>
        <v>910.4</v>
      </c>
      <c r="H57" s="5">
        <f>2112.6</f>
        <v>2112.6</v>
      </c>
      <c r="I57" s="5"/>
      <c r="J57" s="5"/>
    </row>
    <row r="58" spans="1:10" ht="32.25" customHeight="1">
      <c r="A58" s="22" t="s">
        <v>50</v>
      </c>
      <c r="B58" s="25" t="s">
        <v>2</v>
      </c>
      <c r="C58" s="2">
        <f t="shared" si="7"/>
        <v>4990.2</v>
      </c>
      <c r="D58" s="2">
        <f t="shared" si="7"/>
        <v>12302.800000000001</v>
      </c>
      <c r="E58" s="3">
        <f t="shared" si="7"/>
        <v>0</v>
      </c>
      <c r="F58" s="3">
        <f t="shared" si="7"/>
        <v>0</v>
      </c>
      <c r="G58" s="5">
        <f>4882.7+107.5</f>
        <v>4990.2</v>
      </c>
      <c r="H58" s="5">
        <f>11985.7+317.1</f>
        <v>12302.800000000001</v>
      </c>
      <c r="I58" s="5"/>
      <c r="J58" s="5"/>
    </row>
    <row r="59" spans="1:10" ht="15" customHeight="1">
      <c r="A59" s="22" t="s">
        <v>51</v>
      </c>
      <c r="B59" s="25" t="s">
        <v>62</v>
      </c>
      <c r="C59" s="2">
        <f t="shared" si="7"/>
        <v>2895.5</v>
      </c>
      <c r="D59" s="2">
        <f t="shared" si="7"/>
        <v>6854.8</v>
      </c>
      <c r="E59" s="3">
        <f t="shared" si="7"/>
        <v>0</v>
      </c>
      <c r="F59" s="3">
        <f t="shared" si="7"/>
        <v>0</v>
      </c>
      <c r="G59" s="5">
        <f>2569.4+326.1</f>
        <v>2895.5</v>
      </c>
      <c r="H59" s="5">
        <f>6109.5+745.3</f>
        <v>6854.8</v>
      </c>
      <c r="I59" s="5"/>
      <c r="J59" s="5"/>
    </row>
    <row r="60" spans="1:10" ht="15" customHeight="1">
      <c r="A60" s="22"/>
      <c r="B60" s="25" t="s">
        <v>65</v>
      </c>
      <c r="C60" s="5"/>
      <c r="D60" s="5"/>
      <c r="E60" s="5"/>
      <c r="F60" s="5"/>
      <c r="G60" s="5"/>
      <c r="H60" s="5"/>
      <c r="I60" s="5"/>
      <c r="J60" s="5"/>
    </row>
    <row r="61" spans="1:10" s="47" customFormat="1" ht="15" customHeight="1">
      <c r="A61" s="72" t="s">
        <v>117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5" customHeight="1">
      <c r="A62" s="63" t="s">
        <v>17</v>
      </c>
      <c r="B62" s="78" t="s">
        <v>16</v>
      </c>
      <c r="C62" s="79" t="s">
        <v>59</v>
      </c>
      <c r="D62" s="71"/>
      <c r="E62" s="71"/>
      <c r="F62" s="80"/>
      <c r="G62" s="79" t="s">
        <v>94</v>
      </c>
      <c r="H62" s="71"/>
      <c r="I62" s="71"/>
      <c r="J62" s="80"/>
    </row>
    <row r="63" spans="1:10" ht="12.75" customHeight="1">
      <c r="A63" s="73"/>
      <c r="B63" s="74"/>
      <c r="C63" s="37" t="s">
        <v>70</v>
      </c>
      <c r="D63" s="20" t="s">
        <v>71</v>
      </c>
      <c r="E63" s="37" t="s">
        <v>72</v>
      </c>
      <c r="F63" s="37" t="s">
        <v>73</v>
      </c>
      <c r="G63" s="37" t="s">
        <v>70</v>
      </c>
      <c r="H63" s="20" t="s">
        <v>71</v>
      </c>
      <c r="I63" s="37" t="s">
        <v>72</v>
      </c>
      <c r="J63" s="37" t="s">
        <v>73</v>
      </c>
    </row>
    <row r="64" spans="1:10" s="39" customFormat="1" ht="12.75" customHeight="1">
      <c r="A64" s="40">
        <v>1</v>
      </c>
      <c r="B64" s="40">
        <v>2</v>
      </c>
      <c r="C64" s="40">
        <v>3</v>
      </c>
      <c r="D64" s="40">
        <v>4</v>
      </c>
      <c r="E64" s="40">
        <v>5</v>
      </c>
      <c r="F64" s="40">
        <v>6</v>
      </c>
      <c r="G64" s="40">
        <v>7</v>
      </c>
      <c r="H64" s="40">
        <v>8</v>
      </c>
      <c r="I64" s="40">
        <v>9</v>
      </c>
      <c r="J64" s="40">
        <v>10</v>
      </c>
    </row>
    <row r="65" spans="1:10" ht="15" customHeight="1">
      <c r="A65" s="22" t="s">
        <v>52</v>
      </c>
      <c r="B65" s="25" t="s">
        <v>63</v>
      </c>
      <c r="C65" s="2">
        <f>G65</f>
        <v>0</v>
      </c>
      <c r="D65" s="2">
        <f>H65</f>
        <v>0</v>
      </c>
      <c r="E65" s="3">
        <f>I65</f>
        <v>0</v>
      </c>
      <c r="F65" s="3">
        <f>J65</f>
        <v>0</v>
      </c>
      <c r="G65" s="5"/>
      <c r="H65" s="5"/>
      <c r="I65" s="5"/>
      <c r="J65" s="5"/>
    </row>
    <row r="66" spans="1:10" ht="15" customHeight="1">
      <c r="A66" s="22"/>
      <c r="B66" s="26" t="s">
        <v>64</v>
      </c>
      <c r="C66" s="5"/>
      <c r="D66" s="5"/>
      <c r="E66" s="5"/>
      <c r="F66" s="5"/>
      <c r="G66" s="5"/>
      <c r="H66" s="5"/>
      <c r="I66" s="5"/>
      <c r="J66" s="5"/>
    </row>
    <row r="67" spans="1:10" ht="15" customHeight="1">
      <c r="A67" s="22"/>
      <c r="B67" s="26" t="s">
        <v>66</v>
      </c>
      <c r="C67" s="2">
        <f t="shared" ref="C67:C74" si="8">G67</f>
        <v>0</v>
      </c>
      <c r="D67" s="2">
        <f t="shared" ref="D67:D74" si="9">H67</f>
        <v>0</v>
      </c>
      <c r="E67" s="3">
        <f t="shared" ref="E67:E74" si="10">I67</f>
        <v>0</v>
      </c>
      <c r="F67" s="3">
        <f t="shared" ref="F67:F74" si="11">J67</f>
        <v>0</v>
      </c>
      <c r="G67" s="13"/>
      <c r="H67" s="13"/>
      <c r="I67" s="13"/>
      <c r="J67" s="13"/>
    </row>
    <row r="68" spans="1:10" ht="15" customHeight="1">
      <c r="A68" s="22" t="s">
        <v>90</v>
      </c>
      <c r="B68" s="25" t="s">
        <v>103</v>
      </c>
      <c r="C68" s="2">
        <f t="shared" si="8"/>
        <v>239.5</v>
      </c>
      <c r="D68" s="2">
        <f t="shared" si="9"/>
        <v>634.5</v>
      </c>
      <c r="E68" s="3">
        <f t="shared" si="10"/>
        <v>0</v>
      </c>
      <c r="F68" s="3">
        <f t="shared" si="11"/>
        <v>0</v>
      </c>
      <c r="G68" s="13">
        <f>G70+G71</f>
        <v>239.5</v>
      </c>
      <c r="H68" s="13">
        <f>H70+H71</f>
        <v>634.5</v>
      </c>
      <c r="I68" s="13">
        <f>I70+I71</f>
        <v>0</v>
      </c>
      <c r="J68" s="13">
        <f>J70+J71</f>
        <v>0</v>
      </c>
    </row>
    <row r="69" spans="1:10" ht="15" customHeight="1">
      <c r="A69" s="22"/>
      <c r="B69" s="25" t="s">
        <v>14</v>
      </c>
      <c r="C69" s="2">
        <f t="shared" si="8"/>
        <v>0</v>
      </c>
      <c r="D69" s="2">
        <f t="shared" si="9"/>
        <v>0</v>
      </c>
      <c r="E69" s="3">
        <f t="shared" si="10"/>
        <v>0</v>
      </c>
      <c r="F69" s="3">
        <f t="shared" si="11"/>
        <v>0</v>
      </c>
      <c r="G69" s="13"/>
      <c r="H69" s="13"/>
      <c r="I69" s="13"/>
      <c r="J69" s="13"/>
    </row>
    <row r="70" spans="1:10" ht="15" customHeight="1">
      <c r="A70" s="22"/>
      <c r="B70" s="25" t="s">
        <v>69</v>
      </c>
      <c r="C70" s="2">
        <f t="shared" si="8"/>
        <v>239.5</v>
      </c>
      <c r="D70" s="2">
        <f t="shared" si="9"/>
        <v>634.5</v>
      </c>
      <c r="E70" s="3">
        <f t="shared" si="10"/>
        <v>0</v>
      </c>
      <c r="F70" s="3">
        <f t="shared" si="11"/>
        <v>0</v>
      </c>
      <c r="G70" s="13">
        <f>153.2+86.3</f>
        <v>239.5</v>
      </c>
      <c r="H70" s="13">
        <v>634.5</v>
      </c>
      <c r="I70" s="13"/>
      <c r="J70" s="13"/>
    </row>
    <row r="71" spans="1:10" ht="15" customHeight="1">
      <c r="A71" s="22"/>
      <c r="B71" s="25" t="s">
        <v>13</v>
      </c>
      <c r="C71" s="2">
        <f t="shared" si="8"/>
        <v>0</v>
      </c>
      <c r="D71" s="2">
        <f t="shared" si="9"/>
        <v>0</v>
      </c>
      <c r="E71" s="3">
        <f t="shared" si="10"/>
        <v>0</v>
      </c>
      <c r="F71" s="3">
        <f t="shared" si="11"/>
        <v>0</v>
      </c>
      <c r="G71" s="13"/>
      <c r="H71" s="13"/>
      <c r="I71" s="13"/>
      <c r="J71" s="13"/>
    </row>
    <row r="72" spans="1:10" ht="15" customHeight="1">
      <c r="A72" s="22" t="s">
        <v>53</v>
      </c>
      <c r="B72" s="25" t="s">
        <v>60</v>
      </c>
      <c r="C72" s="2">
        <f t="shared" si="8"/>
        <v>76.3</v>
      </c>
      <c r="D72" s="2">
        <f t="shared" si="9"/>
        <v>184.3</v>
      </c>
      <c r="E72" s="3">
        <f t="shared" si="10"/>
        <v>0</v>
      </c>
      <c r="F72" s="3">
        <f t="shared" si="11"/>
        <v>0</v>
      </c>
      <c r="G72" s="13">
        <v>76.3</v>
      </c>
      <c r="H72" s="13">
        <v>184.3</v>
      </c>
      <c r="I72" s="13"/>
      <c r="J72" s="13"/>
    </row>
    <row r="73" spans="1:10" ht="15" customHeight="1">
      <c r="A73" s="31" t="s">
        <v>54</v>
      </c>
      <c r="B73" s="25" t="s">
        <v>61</v>
      </c>
      <c r="C73" s="2">
        <f t="shared" si="8"/>
        <v>1087.3</v>
      </c>
      <c r="D73" s="2">
        <f t="shared" si="9"/>
        <v>2521.2999999999997</v>
      </c>
      <c r="E73" s="3">
        <f t="shared" si="10"/>
        <v>0</v>
      </c>
      <c r="F73" s="3">
        <f t="shared" si="11"/>
        <v>0</v>
      </c>
      <c r="G73" s="13">
        <f>906.8+180.5</f>
        <v>1087.3</v>
      </c>
      <c r="H73" s="13">
        <f>2095.6+425.7</f>
        <v>2521.2999999999997</v>
      </c>
      <c r="I73" s="13"/>
      <c r="J73" s="13"/>
    </row>
    <row r="74" spans="1:10" ht="15" customHeight="1">
      <c r="A74" s="22" t="s">
        <v>55</v>
      </c>
      <c r="B74" s="25" t="s">
        <v>6</v>
      </c>
      <c r="C74" s="2">
        <f t="shared" si="8"/>
        <v>4497.8</v>
      </c>
      <c r="D74" s="2">
        <f t="shared" si="9"/>
        <v>10426.9</v>
      </c>
      <c r="E74" s="3">
        <f t="shared" si="10"/>
        <v>0</v>
      </c>
      <c r="F74" s="3">
        <f t="shared" si="11"/>
        <v>0</v>
      </c>
      <c r="G74" s="13">
        <f>4414.7+83.1</f>
        <v>4497.8</v>
      </c>
      <c r="H74" s="13">
        <f>10149+277.9</f>
        <v>10426.9</v>
      </c>
      <c r="I74" s="13"/>
      <c r="J74" s="13"/>
    </row>
    <row r="75" spans="1:10" ht="39" customHeight="1">
      <c r="A75" s="21" t="s">
        <v>58</v>
      </c>
      <c r="B75" s="1" t="s">
        <v>93</v>
      </c>
      <c r="C75" s="2">
        <f>G75</f>
        <v>13760.3</v>
      </c>
      <c r="D75" s="2">
        <f>H75</f>
        <v>32636.7</v>
      </c>
      <c r="E75" s="3">
        <f>I75</f>
        <v>0</v>
      </c>
      <c r="F75" s="3">
        <f>J75</f>
        <v>0</v>
      </c>
      <c r="G75" s="14">
        <f>G77+G78+G79+G88+G89+G90</f>
        <v>13760.3</v>
      </c>
      <c r="H75" s="14">
        <f>H77+H78+H79+H88+H89+H90</f>
        <v>32636.7</v>
      </c>
      <c r="I75" s="14">
        <f>I77+I78+I79+I88+I89+I90</f>
        <v>0</v>
      </c>
      <c r="J75" s="14">
        <f>J77+J78+J79+J88+J89+J90</f>
        <v>0</v>
      </c>
    </row>
    <row r="76" spans="1:10" ht="15" customHeight="1">
      <c r="A76" s="32"/>
      <c r="B76" s="23" t="s">
        <v>0</v>
      </c>
      <c r="C76" s="5"/>
      <c r="D76" s="5"/>
      <c r="E76" s="5"/>
      <c r="F76" s="5"/>
      <c r="G76" s="13"/>
      <c r="H76" s="13"/>
      <c r="I76" s="13"/>
      <c r="J76" s="13"/>
    </row>
    <row r="77" spans="1:10" ht="15" customHeight="1">
      <c r="A77" s="32" t="s">
        <v>77</v>
      </c>
      <c r="B77" s="24" t="s">
        <v>1</v>
      </c>
      <c r="C77" s="2">
        <f t="shared" ref="C77:F79" si="12">G77</f>
        <v>910.4</v>
      </c>
      <c r="D77" s="2">
        <f t="shared" si="12"/>
        <v>2112.6</v>
      </c>
      <c r="E77" s="3">
        <f t="shared" si="12"/>
        <v>0</v>
      </c>
      <c r="F77" s="3">
        <f t="shared" si="12"/>
        <v>0</v>
      </c>
      <c r="G77" s="5">
        <v>910.4</v>
      </c>
      <c r="H77" s="13">
        <v>2112.6</v>
      </c>
      <c r="I77" s="13"/>
      <c r="J77" s="13"/>
    </row>
    <row r="78" spans="1:10" ht="15" customHeight="1">
      <c r="A78" s="32" t="s">
        <v>78</v>
      </c>
      <c r="B78" s="25" t="s">
        <v>2</v>
      </c>
      <c r="C78" s="2">
        <f t="shared" si="12"/>
        <v>4882.7</v>
      </c>
      <c r="D78" s="2">
        <f t="shared" si="12"/>
        <v>11985.7</v>
      </c>
      <c r="E78" s="3">
        <f t="shared" si="12"/>
        <v>0</v>
      </c>
      <c r="F78" s="3">
        <f t="shared" si="12"/>
        <v>0</v>
      </c>
      <c r="G78" s="5">
        <v>4882.7</v>
      </c>
      <c r="H78" s="13">
        <v>11985.7</v>
      </c>
      <c r="I78" s="13"/>
      <c r="J78" s="13"/>
    </row>
    <row r="79" spans="1:10" ht="15" customHeight="1">
      <c r="A79" s="32" t="s">
        <v>79</v>
      </c>
      <c r="B79" s="25" t="s">
        <v>62</v>
      </c>
      <c r="C79" s="2">
        <f t="shared" si="12"/>
        <v>2569.4</v>
      </c>
      <c r="D79" s="2">
        <f t="shared" si="12"/>
        <v>6109.5</v>
      </c>
      <c r="E79" s="3">
        <f t="shared" si="12"/>
        <v>0</v>
      </c>
      <c r="F79" s="3">
        <f t="shared" si="12"/>
        <v>0</v>
      </c>
      <c r="G79" s="5">
        <v>2569.4</v>
      </c>
      <c r="H79" s="13">
        <v>6109.5</v>
      </c>
      <c r="I79" s="13"/>
      <c r="J79" s="13"/>
    </row>
    <row r="80" spans="1:10" ht="15" customHeight="1">
      <c r="A80" s="32"/>
      <c r="B80" s="25" t="s">
        <v>65</v>
      </c>
      <c r="C80" s="5"/>
      <c r="D80" s="5"/>
      <c r="E80" s="5"/>
      <c r="F80" s="5"/>
      <c r="G80" s="5"/>
      <c r="H80" s="13"/>
      <c r="I80" s="13"/>
      <c r="J80" s="13"/>
    </row>
    <row r="81" spans="1:10" ht="15" customHeight="1">
      <c r="A81" s="32" t="s">
        <v>109</v>
      </c>
      <c r="B81" s="25" t="s">
        <v>63</v>
      </c>
      <c r="C81" s="2">
        <f t="shared" ref="C81:F84" si="13">G81</f>
        <v>0</v>
      </c>
      <c r="D81" s="2">
        <f t="shared" si="13"/>
        <v>0</v>
      </c>
      <c r="E81" s="3">
        <f t="shared" si="13"/>
        <v>0</v>
      </c>
      <c r="F81" s="3">
        <f t="shared" si="13"/>
        <v>0</v>
      </c>
      <c r="G81" s="5"/>
      <c r="H81" s="13"/>
      <c r="I81" s="13"/>
      <c r="J81" s="13"/>
    </row>
    <row r="82" spans="1:10" ht="15" customHeight="1">
      <c r="A82" s="32"/>
      <c r="B82" s="26" t="s">
        <v>64</v>
      </c>
      <c r="C82" s="2">
        <f t="shared" si="13"/>
        <v>0</v>
      </c>
      <c r="D82" s="2">
        <f t="shared" si="13"/>
        <v>0</v>
      </c>
      <c r="E82" s="3">
        <f t="shared" si="13"/>
        <v>0</v>
      </c>
      <c r="F82" s="3">
        <f t="shared" si="13"/>
        <v>0</v>
      </c>
      <c r="G82" s="5"/>
      <c r="H82" s="13"/>
      <c r="I82" s="13"/>
      <c r="J82" s="13"/>
    </row>
    <row r="83" spans="1:10" ht="15" customHeight="1">
      <c r="A83" s="32"/>
      <c r="B83" s="26" t="s">
        <v>66</v>
      </c>
      <c r="C83" s="2">
        <f t="shared" si="13"/>
        <v>0</v>
      </c>
      <c r="D83" s="2">
        <f t="shared" si="13"/>
        <v>0</v>
      </c>
      <c r="E83" s="3">
        <f t="shared" si="13"/>
        <v>0</v>
      </c>
      <c r="F83" s="3">
        <f t="shared" si="13"/>
        <v>0</v>
      </c>
      <c r="G83" s="13"/>
      <c r="H83" s="13"/>
      <c r="I83" s="13"/>
      <c r="J83" s="13"/>
    </row>
    <row r="84" spans="1:10" ht="15" customHeight="1">
      <c r="A84" s="32" t="s">
        <v>110</v>
      </c>
      <c r="B84" s="25" t="s">
        <v>103</v>
      </c>
      <c r="C84" s="2">
        <f t="shared" si="13"/>
        <v>153.19999999999999</v>
      </c>
      <c r="D84" s="2">
        <f t="shared" si="13"/>
        <v>427.8</v>
      </c>
      <c r="E84" s="3">
        <f t="shared" si="13"/>
        <v>0</v>
      </c>
      <c r="F84" s="3">
        <f t="shared" si="13"/>
        <v>0</v>
      </c>
      <c r="G84" s="13">
        <f>G86+G87</f>
        <v>153.19999999999999</v>
      </c>
      <c r="H84" s="13">
        <f>H86+H87</f>
        <v>427.8</v>
      </c>
      <c r="I84" s="13">
        <f>I86+I87</f>
        <v>0</v>
      </c>
      <c r="J84" s="13">
        <f>J86+J87</f>
        <v>0</v>
      </c>
    </row>
    <row r="85" spans="1:10" ht="15" customHeight="1">
      <c r="A85" s="32"/>
      <c r="B85" s="25" t="s">
        <v>14</v>
      </c>
      <c r="C85" s="5"/>
      <c r="D85" s="5"/>
      <c r="E85" s="5"/>
      <c r="F85" s="5"/>
      <c r="G85" s="13"/>
      <c r="H85" s="13"/>
      <c r="I85" s="13"/>
      <c r="J85" s="13"/>
    </row>
    <row r="86" spans="1:10" ht="15" customHeight="1">
      <c r="A86" s="32"/>
      <c r="B86" s="25" t="s">
        <v>69</v>
      </c>
      <c r="C86" s="2">
        <f t="shared" ref="C86:F92" si="14">G86</f>
        <v>153.19999999999999</v>
      </c>
      <c r="D86" s="2">
        <f t="shared" si="14"/>
        <v>427.8</v>
      </c>
      <c r="E86" s="3">
        <f t="shared" si="14"/>
        <v>0</v>
      </c>
      <c r="F86" s="3">
        <f t="shared" si="14"/>
        <v>0</v>
      </c>
      <c r="G86" s="13">
        <v>153.19999999999999</v>
      </c>
      <c r="H86" s="13">
        <v>427.8</v>
      </c>
      <c r="I86" s="13"/>
      <c r="J86" s="13"/>
    </row>
    <row r="87" spans="1:10" ht="15" customHeight="1">
      <c r="A87" s="32"/>
      <c r="B87" s="25" t="s">
        <v>13</v>
      </c>
      <c r="C87" s="2">
        <f t="shared" si="14"/>
        <v>0</v>
      </c>
      <c r="D87" s="2">
        <f t="shared" si="14"/>
        <v>0</v>
      </c>
      <c r="E87" s="3">
        <f t="shared" si="14"/>
        <v>0</v>
      </c>
      <c r="F87" s="3">
        <f t="shared" si="14"/>
        <v>0</v>
      </c>
      <c r="G87" s="13"/>
      <c r="H87" s="13"/>
      <c r="I87" s="13"/>
      <c r="J87" s="13"/>
    </row>
    <row r="88" spans="1:10" ht="15" customHeight="1">
      <c r="A88" s="32" t="s">
        <v>80</v>
      </c>
      <c r="B88" s="25" t="s">
        <v>60</v>
      </c>
      <c r="C88" s="2">
        <f t="shared" si="14"/>
        <v>76.3</v>
      </c>
      <c r="D88" s="2">
        <f t="shared" si="14"/>
        <v>184.3</v>
      </c>
      <c r="E88" s="3">
        <f t="shared" si="14"/>
        <v>0</v>
      </c>
      <c r="F88" s="3">
        <f t="shared" si="14"/>
        <v>0</v>
      </c>
      <c r="G88" s="13">
        <v>76.3</v>
      </c>
      <c r="H88" s="13">
        <v>184.3</v>
      </c>
      <c r="I88" s="13"/>
      <c r="J88" s="13"/>
    </row>
    <row r="89" spans="1:10" ht="15" customHeight="1">
      <c r="A89" s="32" t="s">
        <v>81</v>
      </c>
      <c r="B89" s="25" t="s">
        <v>61</v>
      </c>
      <c r="C89" s="2">
        <f t="shared" si="14"/>
        <v>906.8</v>
      </c>
      <c r="D89" s="2">
        <f t="shared" si="14"/>
        <v>2095.6</v>
      </c>
      <c r="E89" s="3">
        <f t="shared" si="14"/>
        <v>0</v>
      </c>
      <c r="F89" s="3">
        <f t="shared" si="14"/>
        <v>0</v>
      </c>
      <c r="G89" s="13">
        <v>906.8</v>
      </c>
      <c r="H89" s="13">
        <v>2095.6</v>
      </c>
      <c r="I89" s="13"/>
      <c r="J89" s="13"/>
    </row>
    <row r="90" spans="1:10" ht="15" customHeight="1">
      <c r="A90" s="32" t="s">
        <v>82</v>
      </c>
      <c r="B90" s="25" t="s">
        <v>6</v>
      </c>
      <c r="C90" s="2">
        <f t="shared" si="14"/>
        <v>4414.7</v>
      </c>
      <c r="D90" s="2">
        <f t="shared" si="14"/>
        <v>10149</v>
      </c>
      <c r="E90" s="3">
        <f t="shared" si="14"/>
        <v>0</v>
      </c>
      <c r="F90" s="3">
        <f t="shared" si="14"/>
        <v>0</v>
      </c>
      <c r="G90" s="13">
        <v>4414.7</v>
      </c>
      <c r="H90" s="13">
        <v>10149</v>
      </c>
      <c r="I90" s="13"/>
      <c r="J90" s="13"/>
    </row>
    <row r="91" spans="1:10" ht="34.5" customHeight="1">
      <c r="A91" s="21" t="s">
        <v>85</v>
      </c>
      <c r="B91" s="1" t="s">
        <v>87</v>
      </c>
      <c r="C91" s="2">
        <f t="shared" si="14"/>
        <v>2324.1999999999998</v>
      </c>
      <c r="D91" s="2">
        <f t="shared" si="14"/>
        <v>7280.7</v>
      </c>
      <c r="E91" s="3">
        <f t="shared" si="14"/>
        <v>0</v>
      </c>
      <c r="F91" s="3">
        <f t="shared" si="14"/>
        <v>0</v>
      </c>
      <c r="G91" s="15">
        <v>2324.1999999999998</v>
      </c>
      <c r="H91" s="15">
        <v>7280.7</v>
      </c>
      <c r="I91" s="15"/>
      <c r="J91" s="15"/>
    </row>
    <row r="92" spans="1:10" ht="35.25" customHeight="1">
      <c r="A92" s="32" t="s">
        <v>111</v>
      </c>
      <c r="B92" s="9" t="s">
        <v>88</v>
      </c>
      <c r="C92" s="2">
        <f t="shared" si="14"/>
        <v>777.5</v>
      </c>
      <c r="D92" s="2">
        <f t="shared" si="14"/>
        <v>1483</v>
      </c>
      <c r="E92" s="3">
        <f t="shared" si="14"/>
        <v>0</v>
      </c>
      <c r="F92" s="3">
        <f t="shared" si="14"/>
        <v>0</v>
      </c>
      <c r="G92" s="16">
        <v>777.5</v>
      </c>
      <c r="H92" s="16">
        <f>1483</f>
        <v>1483</v>
      </c>
      <c r="I92" s="16"/>
      <c r="J92" s="16"/>
    </row>
    <row r="93" spans="1:10" s="48" customFormat="1" ht="31.5" customHeight="1">
      <c r="B93" s="17"/>
    </row>
    <row r="94" spans="1:10" ht="31.5" customHeight="1">
      <c r="B94" s="34"/>
      <c r="C94" s="33"/>
      <c r="D94" s="33"/>
      <c r="E94" s="33"/>
      <c r="F94" s="33"/>
      <c r="G94" s="33"/>
      <c r="H94" s="33"/>
      <c r="I94" s="33"/>
      <c r="J94" s="33"/>
    </row>
    <row r="96" spans="1:10">
      <c r="B96" s="34"/>
    </row>
    <row r="99" spans="2:2">
      <c r="B99" s="35"/>
    </row>
  </sheetData>
  <mergeCells count="17">
    <mergeCell ref="A2:J2"/>
    <mergeCell ref="A6:A7"/>
    <mergeCell ref="B6:B7"/>
    <mergeCell ref="C6:F6"/>
    <mergeCell ref="G6:J6"/>
    <mergeCell ref="A62:A63"/>
    <mergeCell ref="B62:B63"/>
    <mergeCell ref="C62:F62"/>
    <mergeCell ref="G62:J62"/>
    <mergeCell ref="A4:J4"/>
    <mergeCell ref="A3:J3"/>
    <mergeCell ref="A61:J61"/>
    <mergeCell ref="A33:A34"/>
    <mergeCell ref="B33:B34"/>
    <mergeCell ref="C33:F33"/>
    <mergeCell ref="G33:J33"/>
    <mergeCell ref="A32:J32"/>
  </mergeCells>
  <pageMargins left="0.59055118110236227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Образование МУ</vt:lpstr>
      <vt:lpstr>Культура МУ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Лесикова Вероника Юрьевна</dc:creator>
  <cp:lastModifiedBy>Харченко АА</cp:lastModifiedBy>
  <cp:lastPrinted>2013-07-19T10:18:20Z</cp:lastPrinted>
  <dcterms:created xsi:type="dcterms:W3CDTF">2013-02-27T11:52:17Z</dcterms:created>
  <dcterms:modified xsi:type="dcterms:W3CDTF">2013-09-30T11:47:38Z</dcterms:modified>
</cp:coreProperties>
</file>